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istemasnas\Almacén general\ALMACEN\7.ALMACEN 2024\3. ALMERA\PROYECTOS\3. SEGUIMIENTO PAA  3\III CUATRIMESTRE\"/>
    </mc:Choice>
  </mc:AlternateContent>
  <xr:revisionPtr revIDLastSave="0" documentId="13_ncr:1_{AB69892D-1F82-4B0B-A593-2AE8078C2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DO " sheetId="17" r:id="rId1"/>
    <sheet name="Hoja1" sheetId="9" state="hidden" r:id="rId2"/>
    <sheet name="Hoja2" sheetId="10" state="hidden" r:id="rId3"/>
    <sheet name="Hoja3" sheetId="11" state="hidden" r:id="rId4"/>
    <sheet name="MODIFICACIONES EN PAA" sheetId="7" state="hidden" r:id="rId5"/>
    <sheet name="PAA BIENES Y SERVICIOS" sheetId="2" state="hidden" r:id="rId6"/>
    <sheet name="OPS ADMINISTRATIVOS" sheetId="3" state="hidden" r:id="rId7"/>
    <sheet name="OPS ASISTENCIAL" sheetId="5" state="hidden" r:id="rId8"/>
  </sheets>
  <externalReferences>
    <externalReference r:id="rId9"/>
  </externalReferences>
  <definedNames>
    <definedName name="_xlnm._FilterDatabase" localSheetId="0" hidden="1">'CONSOLIDADO '!$A$1:$AD$187</definedName>
    <definedName name="_xlnm._FilterDatabase" localSheetId="3" hidden="1">Hoja3!$A$1:$N$1</definedName>
    <definedName name="_xlnm._FilterDatabase" localSheetId="6" hidden="1">'OPS ADMINISTRATIVOS'!$A$1:$H$132</definedName>
    <definedName name="_xlnm._FilterDatabase" localSheetId="7" hidden="1">'OPS ASISTENCIAL'!$A$1:$I$57</definedName>
    <definedName name="_xlnm._FilterDatabase" localSheetId="5" hidden="1">'PAA BIENES Y SERVICIOS'!$A$1:$F$52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7" i="17" l="1"/>
  <c r="G187" i="17"/>
  <c r="I187" i="17" l="1"/>
  <c r="H185" i="17" l="1"/>
  <c r="I186" i="17"/>
  <c r="I185" i="17"/>
  <c r="B185" i="17"/>
  <c r="I184" i="17"/>
  <c r="H184" i="17"/>
  <c r="I183" i="17"/>
  <c r="H183" i="17"/>
  <c r="H181" i="17"/>
  <c r="I180" i="17"/>
  <c r="I179" i="17"/>
  <c r="I178" i="17"/>
  <c r="I177" i="17"/>
  <c r="I176" i="17"/>
  <c r="H176" i="17"/>
  <c r="I175" i="17"/>
  <c r="I174" i="17"/>
  <c r="H173" i="17"/>
  <c r="I173" i="17"/>
  <c r="I172" i="17"/>
  <c r="H171" i="17"/>
  <c r="I170" i="17"/>
  <c r="H170" i="17"/>
  <c r="I169" i="17"/>
  <c r="I168" i="17"/>
  <c r="I167" i="17"/>
  <c r="H166" i="17"/>
  <c r="I165" i="17"/>
  <c r="I164" i="17"/>
  <c r="I163" i="17"/>
  <c r="I162" i="17"/>
  <c r="I161" i="17"/>
  <c r="I160" i="17"/>
  <c r="H159" i="17"/>
  <c r="I158" i="17"/>
  <c r="I157" i="17"/>
  <c r="I156" i="17"/>
  <c r="H156" i="17"/>
  <c r="I155" i="17"/>
  <c r="I154" i="17"/>
  <c r="H153" i="17"/>
  <c r="H152" i="17"/>
  <c r="I151" i="17"/>
  <c r="I150" i="17"/>
  <c r="I149" i="17"/>
  <c r="H149" i="17"/>
  <c r="H148" i="17"/>
  <c r="I147" i="17"/>
  <c r="H147" i="17"/>
  <c r="I146" i="17"/>
  <c r="H146" i="17"/>
  <c r="I145" i="17"/>
  <c r="I144" i="17"/>
  <c r="I143" i="17"/>
  <c r="I142" i="17"/>
  <c r="I141" i="17"/>
  <c r="H141" i="17"/>
  <c r="I140" i="17"/>
  <c r="H140" i="17"/>
  <c r="I139" i="17"/>
  <c r="I137" i="17"/>
  <c r="H137" i="17"/>
  <c r="I136" i="17"/>
  <c r="H135" i="17"/>
  <c r="H134" i="17"/>
  <c r="I133" i="17"/>
  <c r="I132" i="17"/>
  <c r="H131" i="17"/>
  <c r="I131" i="17"/>
  <c r="I129" i="17"/>
  <c r="H128" i="17"/>
  <c r="I127" i="17"/>
  <c r="H126" i="17"/>
  <c r="I126" i="17"/>
  <c r="I125" i="17"/>
  <c r="I124" i="17"/>
  <c r="H124" i="17"/>
  <c r="I123" i="17"/>
  <c r="H122" i="17"/>
  <c r="I121" i="17"/>
  <c r="I120" i="17"/>
  <c r="H119" i="17"/>
  <c r="I118" i="17"/>
  <c r="H116" i="17"/>
  <c r="I115" i="17"/>
  <c r="H115" i="17"/>
  <c r="H114" i="17"/>
  <c r="I114" i="17"/>
  <c r="I113" i="17"/>
  <c r="I112" i="17"/>
  <c r="I111" i="17"/>
  <c r="I110" i="17"/>
  <c r="I109" i="17"/>
  <c r="I108" i="17"/>
  <c r="I106" i="17"/>
  <c r="I105" i="17"/>
  <c r="I104" i="17"/>
  <c r="I103" i="17"/>
  <c r="I102" i="17"/>
  <c r="I100" i="17"/>
  <c r="I97" i="17"/>
  <c r="H97" i="17"/>
  <c r="H96" i="17"/>
  <c r="H95" i="17"/>
  <c r="H94" i="17"/>
  <c r="I93" i="17"/>
  <c r="I91" i="17"/>
  <c r="I90" i="17"/>
  <c r="H90" i="17"/>
  <c r="H89" i="17"/>
  <c r="I88" i="17"/>
  <c r="I87" i="17"/>
  <c r="I85" i="17"/>
  <c r="H85" i="17"/>
  <c r="I84" i="17"/>
  <c r="I83" i="17"/>
  <c r="H83" i="17"/>
  <c r="I82" i="17"/>
  <c r="I81" i="17"/>
  <c r="H80" i="17"/>
  <c r="I80" i="17"/>
  <c r="I79" i="17"/>
  <c r="H78" i="17"/>
  <c r="I77" i="17"/>
  <c r="I76" i="17"/>
  <c r="H76" i="17"/>
  <c r="I75" i="17"/>
  <c r="H74" i="17"/>
  <c r="I74" i="17"/>
  <c r="H73" i="17"/>
  <c r="H72" i="17"/>
  <c r="H71" i="17"/>
  <c r="I71" i="17"/>
  <c r="H69" i="17"/>
  <c r="I68" i="17"/>
  <c r="I67" i="17"/>
  <c r="I66" i="17"/>
  <c r="I65" i="17"/>
  <c r="I64" i="17"/>
  <c r="H64" i="17"/>
  <c r="I63" i="17"/>
  <c r="H63" i="17"/>
  <c r="I62" i="17"/>
  <c r="H62" i="17"/>
  <c r="I60" i="17"/>
  <c r="H60" i="17"/>
  <c r="I59" i="17"/>
  <c r="H59" i="17"/>
  <c r="I58" i="17"/>
  <c r="H57" i="17"/>
  <c r="I55" i="17"/>
  <c r="I54" i="17"/>
  <c r="H54" i="17"/>
  <c r="I53" i="17"/>
  <c r="H53" i="17"/>
  <c r="I52" i="17"/>
  <c r="H47" i="17"/>
  <c r="I46" i="17"/>
  <c r="H46" i="17"/>
  <c r="I42" i="17"/>
  <c r="H42" i="17"/>
  <c r="I40" i="17"/>
  <c r="I38" i="17"/>
  <c r="I37" i="17"/>
  <c r="I36" i="17"/>
  <c r="I35" i="17"/>
  <c r="H34" i="17"/>
  <c r="I31" i="17"/>
  <c r="H31" i="17"/>
  <c r="H30" i="17"/>
  <c r="I28" i="17"/>
  <c r="I27" i="17"/>
  <c r="H27" i="17"/>
  <c r="I26" i="17"/>
  <c r="I25" i="17"/>
  <c r="H25" i="17"/>
  <c r="I24" i="17"/>
  <c r="H24" i="17"/>
  <c r="I23" i="17"/>
  <c r="I22" i="17"/>
  <c r="H22" i="17"/>
  <c r="I21" i="17"/>
  <c r="I20" i="17"/>
  <c r="H19" i="17"/>
  <c r="H17" i="17"/>
  <c r="I16" i="17"/>
  <c r="A16" i="17"/>
  <c r="A17" i="17" s="1"/>
  <c r="A18" i="17" s="1"/>
  <c r="I15" i="17"/>
  <c r="I14" i="17"/>
  <c r="H14" i="17"/>
  <c r="H13" i="17"/>
  <c r="I12" i="17"/>
  <c r="H11" i="17"/>
  <c r="I11" i="17"/>
  <c r="I10" i="17"/>
  <c r="I9" i="17"/>
  <c r="H9" i="17"/>
  <c r="I8" i="17"/>
  <c r="H8" i="17"/>
  <c r="I7" i="17"/>
  <c r="H7" i="17"/>
  <c r="H6" i="17"/>
  <c r="I5" i="17"/>
  <c r="H5" i="17"/>
  <c r="I4" i="17"/>
  <c r="H3" i="17"/>
  <c r="I107" i="17" l="1"/>
  <c r="H107" i="17"/>
  <c r="I18" i="17"/>
  <c r="H18" i="17"/>
  <c r="I117" i="17"/>
  <c r="H117" i="17"/>
  <c r="I32" i="17"/>
  <c r="H32" i="17"/>
  <c r="I48" i="17"/>
  <c r="H48" i="17"/>
  <c r="I70" i="17"/>
  <c r="H70" i="17"/>
  <c r="I50" i="17"/>
  <c r="H50" i="17"/>
  <c r="I134" i="17"/>
  <c r="H28" i="17"/>
  <c r="I6" i="17"/>
  <c r="H21" i="17"/>
  <c r="H26" i="17"/>
  <c r="H36" i="17"/>
  <c r="I47" i="17"/>
  <c r="H52" i="17"/>
  <c r="H67" i="17"/>
  <c r="H84" i="17"/>
  <c r="H88" i="17"/>
  <c r="H104" i="17"/>
  <c r="H132" i="17"/>
  <c r="I152" i="17"/>
  <c r="I159" i="17"/>
  <c r="I153" i="17"/>
  <c r="H23" i="17"/>
  <c r="H38" i="17"/>
  <c r="H45" i="17"/>
  <c r="I89" i="17"/>
  <c r="H105" i="17"/>
  <c r="H109" i="17"/>
  <c r="H177" i="17"/>
  <c r="H120" i="17"/>
  <c r="H15" i="17"/>
  <c r="H40" i="17"/>
  <c r="H65" i="17"/>
  <c r="H112" i="17"/>
  <c r="H136" i="17"/>
  <c r="H158" i="17"/>
  <c r="H165" i="17"/>
  <c r="I171" i="17"/>
  <c r="H164" i="17"/>
  <c r="H87" i="17"/>
  <c r="I98" i="17"/>
  <c r="H180" i="17"/>
  <c r="H186" i="17"/>
  <c r="H108" i="17"/>
  <c r="H133" i="17"/>
  <c r="I73" i="17"/>
  <c r="H127" i="17"/>
  <c r="H106" i="17"/>
  <c r="H10" i="17"/>
  <c r="H16" i="17"/>
  <c r="I51" i="17"/>
  <c r="H66" i="17"/>
  <c r="H102" i="17"/>
  <c r="H113" i="17"/>
  <c r="I130" i="17"/>
  <c r="H130" i="17"/>
  <c r="H41" i="17"/>
  <c r="I41" i="17"/>
  <c r="I44" i="17"/>
  <c r="H44" i="17"/>
  <c r="H129" i="17"/>
  <c r="I99" i="17"/>
  <c r="H99" i="17"/>
  <c r="H110" i="17"/>
  <c r="H43" i="17"/>
  <c r="I43" i="17"/>
  <c r="I61" i="17"/>
  <c r="H61" i="17"/>
  <c r="I45" i="17"/>
  <c r="I13" i="17"/>
  <c r="I49" i="17"/>
  <c r="H49" i="17"/>
  <c r="I135" i="17"/>
  <c r="H29" i="17"/>
  <c r="I95" i="17"/>
  <c r="I33" i="17"/>
  <c r="H33" i="17"/>
  <c r="H39" i="17"/>
  <c r="I39" i="17"/>
  <c r="H55" i="17"/>
  <c r="I57" i="17"/>
  <c r="I19" i="17"/>
  <c r="H75" i="17"/>
  <c r="I78" i="17"/>
  <c r="H111" i="17"/>
  <c r="H143" i="17"/>
  <c r="H150" i="17"/>
  <c r="H154" i="17"/>
  <c r="H161" i="17"/>
  <c r="H168" i="17"/>
  <c r="H172" i="17"/>
  <c r="H179" i="17"/>
  <c r="H121" i="17"/>
  <c r="H37" i="17"/>
  <c r="I69" i="17"/>
  <c r="I72" i="17"/>
  <c r="H82" i="17"/>
  <c r="H93" i="17"/>
  <c r="H103" i="17"/>
  <c r="H125" i="17"/>
  <c r="I128" i="17"/>
  <c r="H151" i="17"/>
  <c r="H169" i="17"/>
  <c r="I17" i="17"/>
  <c r="H2" i="17"/>
  <c r="H12" i="17"/>
  <c r="H20" i="17"/>
  <c r="H79" i="17"/>
  <c r="I96" i="17"/>
  <c r="I29" i="17"/>
  <c r="I34" i="17"/>
  <c r="I56" i="17"/>
  <c r="H58" i="17"/>
  <c r="H91" i="17"/>
  <c r="I122" i="17"/>
  <c r="H144" i="17"/>
  <c r="H155" i="17"/>
  <c r="H162" i="17"/>
  <c r="I86" i="17"/>
  <c r="I119" i="17"/>
  <c r="I148" i="17"/>
  <c r="I166" i="17"/>
  <c r="I3" i="17"/>
  <c r="I94" i="17"/>
  <c r="I116" i="17"/>
  <c r="H138" i="17"/>
  <c r="H145" i="17"/>
  <c r="H163" i="17"/>
  <c r="H35" i="17"/>
  <c r="H123" i="17"/>
  <c r="H142" i="17"/>
  <c r="H160" i="17"/>
  <c r="H167" i="17"/>
  <c r="H174" i="17"/>
  <c r="H178" i="17"/>
  <c r="H4" i="17"/>
  <c r="I30" i="17"/>
  <c r="H68" i="17"/>
  <c r="H77" i="17"/>
  <c r="H81" i="17"/>
  <c r="H100" i="17"/>
  <c r="I181" i="17"/>
  <c r="H139" i="17"/>
  <c r="H157" i="17"/>
  <c r="H175" i="17"/>
  <c r="H51" i="17" l="1"/>
  <c r="H98" i="17"/>
  <c r="H86" i="17"/>
  <c r="I101" i="17"/>
  <c r="H101" i="17"/>
  <c r="I138" i="17"/>
  <c r="I182" i="17"/>
  <c r="H182" i="17"/>
  <c r="H92" i="17"/>
  <c r="I92" i="17"/>
  <c r="H56" i="17"/>
  <c r="R27" i="11" l="1"/>
  <c r="S21" i="11"/>
  <c r="S22" i="11"/>
  <c r="E134" i="3"/>
  <c r="E135" i="3"/>
  <c r="E136" i="3"/>
  <c r="E64" i="5"/>
  <c r="E66" i="5"/>
  <c r="D11" i="7"/>
  <c r="C8" i="7"/>
  <c r="D5" i="2"/>
  <c r="D21" i="2"/>
  <c r="E55" i="5"/>
  <c r="E31" i="5"/>
  <c r="E139" i="3"/>
  <c r="G15" i="3"/>
  <c r="D12" i="5"/>
  <c r="G38" i="5"/>
  <c r="D32" i="5"/>
  <c r="G19" i="5"/>
  <c r="D19" i="5"/>
  <c r="D18" i="5"/>
  <c r="D20" i="5"/>
  <c r="E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H14" i="3"/>
  <c r="G14" i="3"/>
  <c r="H13" i="3"/>
  <c r="G13" i="3"/>
  <c r="H12" i="3"/>
  <c r="G12" i="3"/>
  <c r="H11" i="3"/>
  <c r="G11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H2" i="3"/>
  <c r="G2" i="3"/>
  <c r="D8" i="3"/>
  <c r="D46" i="3"/>
  <c r="D56" i="5"/>
  <c r="H55" i="5"/>
  <c r="G55" i="5"/>
  <c r="H53" i="5"/>
  <c r="G53" i="5"/>
  <c r="H52" i="5"/>
  <c r="G52" i="5"/>
  <c r="H48" i="5"/>
  <c r="G48" i="5"/>
  <c r="H46" i="5"/>
  <c r="G46" i="5"/>
  <c r="H43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8" i="5"/>
  <c r="G17" i="5"/>
  <c r="G16" i="5"/>
  <c r="G15" i="5"/>
  <c r="G14" i="5"/>
  <c r="G13" i="5"/>
  <c r="G12" i="5"/>
  <c r="G11" i="5"/>
  <c r="E54" i="5"/>
  <c r="E53" i="5"/>
  <c r="E52" i="5"/>
  <c r="E51" i="5"/>
  <c r="E50" i="5"/>
  <c r="E49" i="5"/>
  <c r="E48" i="5"/>
  <c r="E47" i="5"/>
  <c r="E46" i="5"/>
  <c r="E45" i="5"/>
  <c r="E44" i="5"/>
  <c r="F44" i="5" s="1"/>
  <c r="E43" i="5"/>
  <c r="E36" i="5"/>
  <c r="F33" i="5"/>
  <c r="F28" i="5"/>
  <c r="F26" i="5"/>
  <c r="E26" i="5"/>
  <c r="E23" i="5"/>
  <c r="D22" i="5"/>
  <c r="D44" i="5"/>
  <c r="H44" i="5"/>
  <c r="F20" i="5"/>
  <c r="F22" i="5"/>
  <c r="F23" i="5"/>
  <c r="E18" i="5"/>
  <c r="E14" i="5"/>
  <c r="E13" i="5"/>
  <c r="F11" i="5"/>
  <c r="E10" i="5"/>
  <c r="E9" i="5"/>
  <c r="E7" i="5"/>
  <c r="E6" i="5"/>
  <c r="F3" i="5"/>
  <c r="E41" i="3"/>
  <c r="E40" i="3"/>
  <c r="E39" i="3"/>
  <c r="E37" i="3"/>
  <c r="E36" i="3"/>
  <c r="E34" i="3"/>
  <c r="E26" i="3"/>
  <c r="E32" i="3"/>
  <c r="E38" i="3"/>
  <c r="E21" i="3"/>
  <c r="E28" i="3"/>
  <c r="E25" i="3"/>
  <c r="E22" i="3"/>
  <c r="E24" i="3"/>
  <c r="E20" i="3"/>
  <c r="E19" i="3"/>
  <c r="E18" i="3"/>
  <c r="E17" i="3"/>
  <c r="E13" i="3"/>
  <c r="E10" i="3"/>
  <c r="F6" i="3"/>
  <c r="E4" i="3"/>
  <c r="F3" i="3"/>
  <c r="F4" i="3"/>
  <c r="F30" i="5"/>
  <c r="F19" i="5"/>
  <c r="D57" i="5"/>
  <c r="D58" i="5"/>
  <c r="E46" i="3"/>
  <c r="F31" i="5"/>
  <c r="A39" i="2"/>
  <c r="D29" i="2"/>
  <c r="D24" i="2"/>
  <c r="D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10 PRO</author>
  </authors>
  <commentList>
    <comment ref="L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INCORPORA SALDO SEGÚN oficio del 23/05/2024- 105-SS-74I-009/24 CERTIFICACION No 207,224,254,276,280,287,330
</t>
        </r>
      </text>
    </comment>
    <comment ref="L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WINDOWS 10 PRO:SE INCORPORA SALDO SEGÚN oficio del 23/05/2024- 105-SS-74I-009/24 CERTIFICACION No </t>
        </r>
      </text>
    </comment>
    <comment ref="L2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 SE INCORPORA SALDO oficio del 23/05/2024- 105-SS-74I-009/24 CERTIFICACION No 90
</t>
        </r>
      </text>
    </comment>
    <comment ref="L2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INCOPORPORA DE ACUERDO A OFICIO 23/05/2024- 105-SS-74I-009/24</t>
        </r>
      </text>
    </comment>
    <comment ref="O2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AJUSTA VALOR DE CERTIFICACION No Y SE INCORPORA A OTRO RUBRO COMO SE INDICA EN EL OFICIO No 105-SS-741-009/24
</t>
        </r>
      </text>
    </comment>
    <comment ref="Q2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AJUSTA VALOR DE CERTIFICACION No Y SE INCORPORA A OTRO RUBRO COMO SE INDICA EN EL OFICIO No 105-SS-741-009/24</t>
        </r>
      </text>
    </comment>
    <comment ref="T2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INCORPORA DE ACUERDO A  oficio del 23/05/2024- 105-SS-74I-009/24- SUBGESS CERTIFICACION No 139</t>
        </r>
      </text>
    </comment>
    <comment ref="L3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INCORPORA SALDO DE ACUERDO A oficio del 23/05/2024- 105-SS-74I-009/24 CERTIFICACIONES 53,56,58,70,73</t>
        </r>
      </text>
    </comment>
    <comment ref="L40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INCORPORA SALDO SEGÚN OFICIO-oficio del 23/05/2024- 105-SS-74I-009/24 CERTIFICACION No 153</t>
        </r>
      </text>
    </comment>
    <comment ref="L4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INCORPORACION DE ACUERDO A OFICIO No 105-SS-741S009/24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10 PRO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1 TECNICO X 2,671,000 Y EL OTRO X 1,671,000</t>
        </r>
      </text>
    </comment>
    <comment ref="D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1 x 1,984,000 y otro x 3,700,000</t>
        </r>
      </text>
    </comment>
    <comment ref="C2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ZULLY, cristian</t>
        </r>
      </text>
    </comment>
    <comment ref="C29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ERIKA</t>
        </r>
      </text>
    </comment>
    <comment ref="C34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ROBINSON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10 PRO</author>
  </authors>
  <commentList>
    <comment ref="D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actualizacion de acuerdo a correo del 15122023</t>
        </r>
      </text>
    </comment>
    <comment ref="D1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modifiacion de acuerdo a correo 15122023</t>
        </r>
      </text>
    </comment>
    <comment ref="D19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incluyo item de acuerdo a correo</t>
        </r>
      </text>
    </comment>
    <comment ref="D32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aumenta el valor</t>
        </r>
      </text>
    </comment>
    <comment ref="D3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WINDOWS 10 PRO:</t>
        </r>
        <r>
          <rPr>
            <sz val="9"/>
            <color indexed="81"/>
            <rFont val="Tahoma"/>
            <family val="2"/>
          </rPr>
          <t xml:space="preserve">
se modifica el vaklor yel cargo de acuerdo a correo electronico</t>
        </r>
      </text>
    </comment>
  </commentList>
</comments>
</file>

<file path=xl/sharedStrings.xml><?xml version="1.0" encoding="utf-8"?>
<sst xmlns="http://schemas.openxmlformats.org/spreadsheetml/2006/main" count="2091" uniqueCount="553">
  <si>
    <t>Código UNSPSC (cada código separado por ;)</t>
  </si>
  <si>
    <t>Descripción</t>
  </si>
  <si>
    <t>Valor total estimado</t>
  </si>
  <si>
    <t>85121612</t>
  </si>
  <si>
    <t>Suministro de material de osteosíntesis para la E.S.E Hospital San Jose del Guaviare.</t>
  </si>
  <si>
    <t>42181601;85121809</t>
  </si>
  <si>
    <t>suministro de hemo componentes sanguíneos para la E.S.E Hospital san jose del Guaviare</t>
  </si>
  <si>
    <t>41121800;41122400;56122002</t>
  </si>
  <si>
    <t>42131504;42131509;42131608</t>
  </si>
  <si>
    <t>Compra de ropa hospitalaria y quirúrgica para las diferentes áreas de la E.S.E Hospital san José del Guaviare</t>
  </si>
  <si>
    <t>24111509</t>
  </si>
  <si>
    <t>Suministro de agua potable para el consumo de los funcionarios de la E.S.E Hospital San jose del Guaviare</t>
  </si>
  <si>
    <t>44101702;44101703;44101704;44101728;44101729</t>
  </si>
  <si>
    <t>Suministro de repuestos para equipos de cómputo e impresoras, dispositivos de redes y comunicaciones para la. E.S.E Hospital San José del Guaviare</t>
  </si>
  <si>
    <t>44121600;44121615;44121617;44121618;44121619;44121620;44121621;44121623;44121627;44121628;44121630;44122000</t>
  </si>
  <si>
    <t>Suministro de papelería y elementos de oficina para la E.S.E Hospital San José del Guaviare</t>
  </si>
  <si>
    <t>40101701;72101511</t>
  </si>
  <si>
    <t>Suministro de elementos, repuestos para equipos de refrigeración y acondicionamiento de aires y de la red de frio de las diferentes áreas de la E.S.E Hospital San José</t>
  </si>
  <si>
    <t>47131500;47131600;47131700;47131800;47131900;47132100</t>
  </si>
  <si>
    <t>Suministros de insumos y equipos para la limpieza - elementos básicos de aseo para la E.S.E Hospital San José del Guaviare</t>
  </si>
  <si>
    <t>72154020</t>
  </si>
  <si>
    <t>Suministro de gases medicinales y recargas de balas de oxigeno para La E.S.E HOSPITAL SAN JOSE DEL GUAVIARE</t>
  </si>
  <si>
    <t>48101500;48101600;48101800;48101900</t>
  </si>
  <si>
    <t>50111500;50121500;50131600;50131700;50181900;50221000;50221300;50301500;50301700;50302000;50302300;50302500;50303400;50303500;50304100;50304400;50304500;50421800</t>
  </si>
  <si>
    <t>suministro  de víveres para la atención del servicio de alimentación intrahospitalaria para la E.S.E hospital San Jose del Guaviare</t>
  </si>
  <si>
    <t>31161500;31161700;31161800;31161900;31162000;31162200;31162900;31163000;31163100;31163200;31163300;31163400</t>
  </si>
  <si>
    <t>Suministro de elementos de ferretería para el mantenimiento de la infraestructura hospitalaria de la E.S.E Hospital San Jose del Guaviare</t>
  </si>
  <si>
    <t>92121504</t>
  </si>
  <si>
    <t>Servicio de vigilancia y seguridad privada las 24 horas del día incluyendo, sábados, domingos y festivos, con personal uniformado, carnetizado y armado con conocimiento en medios tecnológicos para la E.S.E Hospital San jose del Guaviare</t>
  </si>
  <si>
    <t>76121500;76121600;76121900;76122000</t>
  </si>
  <si>
    <t>Servicio de recolección, transporte, disposición final e incineración de los residuos sólidos hospitalarios y líquidos reveladores y fijadores generados para la E.S.E Hospital San José del Guaviare</t>
  </si>
  <si>
    <t>78102200</t>
  </si>
  <si>
    <t>Servicios de admisión. Tratamiento. Transporte y distribución de correspondencia y demás envíos postales en las modalidades de correo normal. Certificado urbano nacional. Servicios post – exprés a nivel urbano y nacional para la E.S.E Hospital San Jose del guaviare</t>
  </si>
  <si>
    <t>43232401;43232610;43232804;80111608</t>
  </si>
  <si>
    <t>Mantenimiento y actualización del software de dinámica gerencial hospitalaria version.net web servicios 2019 para SQL server para la E.S.E Hospital san jose del Guaviare.</t>
  </si>
  <si>
    <t>81112100;81112200</t>
  </si>
  <si>
    <t>servicio de conectividad a internet para la E.S.E Hospital San Jose del Guaviare</t>
  </si>
  <si>
    <t>78181701</t>
  </si>
  <si>
    <t>85101707</t>
  </si>
  <si>
    <t>Prestación de servicios para el mantenimiento preventivo y correctivo de los equipos biomédicos</t>
  </si>
  <si>
    <t>84131501</t>
  </si>
  <si>
    <t>Compra de seguros, pólizas de responsabilidad civil, vehículos automotor de la E.S.E Hospital San Jóse del Guaviare.</t>
  </si>
  <si>
    <t>41111951</t>
  </si>
  <si>
    <t>Suministro de dispositivos para el control de la humedad y temperatura, con certificado de calibración. termohidrómetros para la E.S.E Hospital San Jose del Guaviare</t>
  </si>
  <si>
    <t>81141504</t>
  </si>
  <si>
    <t>Prestación de servicios para el proceso de validación, medición y calibración de los equipos biomédicos de la E.S.E Hospital San Jose del Guaviare</t>
  </si>
  <si>
    <t>73152108</t>
  </si>
  <si>
    <t>Mantenimiento preventivo y correctivo a todo costo de la sub estación eléctrica de media y baja tensión incluye protección temporizada para trasferencia, la subestacion electrica-(planta Perkins de 500 KWA. 225 KW Y 400KW)y alumbrado perimetral de la ESE Hospital San José del Guaviare</t>
  </si>
  <si>
    <t>MANTENIMIENTO PREVENTIVO Y CORRECTIVO A TODO COSTO Y SUMINISTRO DE REPUESTOS DE LOS EQUIPOS DE LAVANDERIA, DENOMINADOS LAVADORAS, SECADORAS Y CALENTADORES DE LA E.S.E HOSPITAL SAN JOSE DEL GUAVIARE</t>
  </si>
  <si>
    <t>78181507</t>
  </si>
  <si>
    <t>Mantenimiento preventivo y correctivo a todo costo del parque automotor  de la E.S.E Hospital San Jose del Guaviare</t>
  </si>
  <si>
    <t>72154100</t>
  </si>
  <si>
    <t>Mantenimiento a la red de oxigeno  de la E.S.E Hospital San Jose del Guaviare.</t>
  </si>
  <si>
    <t>80141630</t>
  </si>
  <si>
    <t>Suministro de formatos impresos institucionales aprobados e implementados por el área de calidad para el control de los servicios asistenciales de la E.S.E Hospital san jose del Guaviare.</t>
  </si>
  <si>
    <t>PLANEACIÓN</t>
  </si>
  <si>
    <t>2.1.2.02.01.004-PRODUCTOS METÁLICOS, MAQUINARIA Y EQUIPO</t>
  </si>
  <si>
    <t>2.1.2.02.01.003-OTROS BIENES TRANSPORTABLES (EXCEPTO PRODUCTOS METÁLICOS, MAQUINARIA Y EQUIPO)</t>
  </si>
  <si>
    <t>2.4.5.01.04-PRODUCTOS METÁLICOS, MAQUINARIA Y EQUIPO</t>
  </si>
  <si>
    <t>SUBADMIN</t>
  </si>
  <si>
    <t xml:space="preserve">2.1.2.02.02.008-SERVICIOS PRESTADOS A LAS EMPRESAS Y SERVICIOS DE PRODUCCIÓN </t>
  </si>
  <si>
    <t>2.4.5.01.02-PRODUCTOS ALIMENTICIOS, BEBIDAS Y TABACO; TEXTILES, PRENDAS DE VESTIR Y PRODUCTOS DE CUERO</t>
  </si>
  <si>
    <t>2.4.5.01.02-PRODUCTOS ALIMENTICIOS, BEBIDAS Y TABACO, TEXTILES, PRENDAS DE VESTIR Y PRODUCTOS DE CUERO</t>
  </si>
  <si>
    <t>2.4.5.01.03-OTROS BIENES TRANSPORTABLES EXCEPTO PRODUCTOS METALICOS, MAQUINARIA Y EQUIPO</t>
  </si>
  <si>
    <t>SUBGES- LABORATORIO</t>
  </si>
  <si>
    <t>Suministro de Control de Calidad Externo para Laboratorio Clínico de la  ESE Hospital San José del Guaviare</t>
  </si>
  <si>
    <t>MANTENIENTO/ SUBADMIN</t>
  </si>
  <si>
    <t>ALMACEN/SUBADMIN</t>
  </si>
  <si>
    <t>SUBGES/ CIRUGIA</t>
  </si>
  <si>
    <t>SISTEMAS/SUBADMIN</t>
  </si>
  <si>
    <t>ECONOMATO/SUBADMIN</t>
  </si>
  <si>
    <t>SUBGES/ QUIMICOS</t>
  </si>
  <si>
    <t>Suministro de material médico quirurgico- dispositivos medicos y medicamentos  para la E.S.E Hospital san jose del Guaviare</t>
  </si>
  <si>
    <t>42141500;42141900;42142100;42142200;42142300;42142400;42142500;42142600;42161500;51101500;51101900;51102300;51102400</t>
  </si>
  <si>
    <t>Suministro de insumos, reactivos y materiales de laboratorio,con apoyo tecnológico y software para la ESE Hospital San José del Guaviare</t>
  </si>
  <si>
    <t>Mantenimiento preventivos y correctivos de equipos biomedicos del area de radiologia e imagenes diagnosticas de la ESE Hospital San Jose del Guaviare</t>
  </si>
  <si>
    <t>COORDINACIÓN DE ENFERMERIA</t>
  </si>
  <si>
    <t>SERVICIO DE CATERING PARA LA CELEBRACION DE LA SEMANA DE LA SEGURIDAD DEL PACIENTE Y SEMANA DE LA LACTANCIA MATERNA PARA LA ESE4 HOSPITAL SAN JOSE DEL GUAVIARE</t>
  </si>
  <si>
    <t>ADQUISICION DE CANECAS PARA LA SEGREGACIÓN DE RESIDUOS HOSPITALARIOS Y SIMILARES DE LA ESE HOSPITAL SAN JOSE DEL GUAVIARE</t>
  </si>
  <si>
    <t>2.1.2.02.02.006-COMERCIO Y DISTRIBUCIÓN; ALOJAMIENTO; SERVICIOS DE SUMINISTRO DE COMIDAS Y BEBIDAS; SERVICIOS DE TRANSPORTE; Y SERVICIOS DE DISTRIBUCIÓN DE ELECTRICIDAD,</t>
  </si>
  <si>
    <t>CALIDAD- GESTION AMBIENTAL</t>
  </si>
  <si>
    <t>CALIDAD / SUBGES</t>
  </si>
  <si>
    <t>COMPRA DE EQUIPO DE REFRIGERACION PARA EL SERVICIO DE COCINA DE LA E.S.E HOSPITAL SAN JOSE</t>
  </si>
  <si>
    <t>SUBADMIN/ ECONOMATO</t>
  </si>
  <si>
    <t>COMPRAVENTA DE AIRES ACONDICIONADOS PARA LA ESE HOSPITAL SAN JOSE DEL GUAVIARE</t>
  </si>
  <si>
    <t>SUBADMIN/ MANTENIMIENTO</t>
  </si>
  <si>
    <t>AREA DE LA NECESIDAD</t>
  </si>
  <si>
    <t>COMPRA DE MOBILIARIO DE OFICINA - MODULARES -LOKERS, SILLAS TANDEM PARA LA ESE HOSPITAL SAN JOSE DEL GUAVIARE</t>
  </si>
  <si>
    <t>SUBADMIN/ GESTION BIOMEDICA</t>
  </si>
  <si>
    <t>SERVICIOS PRESTADOS A LAS EMPRESAS Y SERVICIOS DE PRODUCCIÓN</t>
  </si>
  <si>
    <t>COMERCIO Y DISTRIBUCIÓN; ALOJAMIENTO; SERVICIOS DE SUMINISTRO DE COMIDAS Y BEBIDAS; SERVICIOS DE TRANSPORTE; Y SERVICIOS DE DISTRIBUCIÓN DE ELECTRICIDAD, GAS Y AGUA</t>
  </si>
  <si>
    <t>SERVICIOS PARA LA COMUNIDAD, SOCIALES Y PERSONALES (RECURSOS PROPIOS)</t>
  </si>
  <si>
    <t>OTROS BIENES TRANSPORTABLES (EXCEPTO PRODUCTOS METÁLICOS, MAQUINARIA Y EQUIPO)</t>
  </si>
  <si>
    <t>SERVICIOS FINANCIEROS Y SERVICIOS CONEXOS; SERVICIOS INMOBILIARIOS; Y SERVICIOS DE ARRENDAMIENTO Y LEASING</t>
  </si>
  <si>
    <t>SUBADMIN/SISTEMAS</t>
  </si>
  <si>
    <t>SUBADMIN/GESTION AMBIENTAL</t>
  </si>
  <si>
    <t xml:space="preserve">SUBADMIN/FACTURACION </t>
  </si>
  <si>
    <t>SERVICIO DE BOT DE GESTION DE AGENTES (ADMINISTRACION DE LINEAS)</t>
  </si>
  <si>
    <t>Servicio de arrendamiento de consultorios para prestacion de servicios extramurales en los municipios de el Retorno, calamar y Miraflores.</t>
  </si>
  <si>
    <t>40101701</t>
  </si>
  <si>
    <t>44111500;901016</t>
  </si>
  <si>
    <t>60106206;77101500;77101800;77102000</t>
  </si>
  <si>
    <t>CALIDAD / SGSST</t>
  </si>
  <si>
    <t>93141808</t>
  </si>
  <si>
    <t>Contratar los servicios de una persona jurídica o natural especialista en salud ocupacional para la realización de exámenes ocupacionales, incluye toma de exámenes de acuerdo al profesiograma y el estudio de los riesgos bilógicos originados por radiaciones ionizantes, onda herciana, manejos químicos físicos o traumas, ordenados por el Decreto 1072 de 2015.</t>
  </si>
  <si>
    <t>2.1.2.02.02.009-SERVICIOS PARA LA COMUNIDAD, SOCIALES Y PERSONALES</t>
  </si>
  <si>
    <t>50192100;50192300;50192500;50192600;50192701;91111600;91111603;91111700</t>
  </si>
  <si>
    <t>Servicio de catering para la realizacion de las decimas septimas justas ocupacionales vigencia 2024 en la E.S.E Hospital San Jose del Guaviare</t>
  </si>
  <si>
    <t xml:space="preserve">Nombre del responsable </t>
  </si>
  <si>
    <t>MIGUEL ANGEL CERON MOLINA</t>
  </si>
  <si>
    <t>80111620;80111701;80111709;85121600;85121700;85121601</t>
  </si>
  <si>
    <t>85121603;85121605;85121607;85121610;85121611;85111607</t>
  </si>
  <si>
    <t>Prestación de servicios Sub Especialidades Neurología, fisiatría, urología, gastroenterología, otorrinolaringología, dermatología, oftalmología, psiquiatría, endocrinología, reumatología, Neumología y atención por telemedicina en las subespecialidades pediátricas o de baja frecuencia</t>
  </si>
  <si>
    <t>42294213;85121609</t>
  </si>
  <si>
    <t>42294212;42294213;42293138;85121609</t>
  </si>
  <si>
    <t>85121608</t>
  </si>
  <si>
    <t>85101604</t>
  </si>
  <si>
    <t>85101600;85101700</t>
  </si>
  <si>
    <t>80161501;80161502;80161504;80161506</t>
  </si>
  <si>
    <t xml:space="preserve">Prestación de servicios como auxiliar administrativo para la E.S.E Hospital san José del Guaviare (referencia) 4 </t>
  </si>
  <si>
    <t>85101706;85122101</t>
  </si>
  <si>
    <t>85101604;85121808</t>
  </si>
  <si>
    <t>85101600;85101604</t>
  </si>
  <si>
    <t>85121802</t>
  </si>
  <si>
    <t>85101706;85121802;85131708</t>
  </si>
  <si>
    <t>Prestación de servicios profesionales como bacteriólogo (epidemiólogo) para la E.S.E Hospital san José del Guaviare</t>
  </si>
  <si>
    <t>93141507</t>
  </si>
  <si>
    <t>Prestación de servicios profesionales como trabajadora social para la ese hospital san José del Guaviare</t>
  </si>
  <si>
    <t>85121900;86101603</t>
  </si>
  <si>
    <t>prestacion de servicios profesionales como quimico farmaceutico para la E.S.E Hospital san jose del Guaviare</t>
  </si>
  <si>
    <t>85121900</t>
  </si>
  <si>
    <t>prestacion de servicios como regente para la E.S.E Hospital san jose del Guaviare</t>
  </si>
  <si>
    <t>42201712;85121600</t>
  </si>
  <si>
    <t>85121600;85121612</t>
  </si>
  <si>
    <t>85121600;85121613</t>
  </si>
  <si>
    <t>85121600</t>
  </si>
  <si>
    <t>Prestación de servicios Especialidades básicas ( medicina interna) para la E.S.E Hospital San Jose del Guaviare)</t>
  </si>
  <si>
    <t>Prestación de servicios Especialidades básicas (intensivista)para la E.S.E Hospital San Jose del Guaviare)</t>
  </si>
  <si>
    <t>80161500;80161501;80161502;80161504;80161506</t>
  </si>
  <si>
    <t>Prestación de servicios como auxiliar administrativo para programacion de cirugias la E.S.E Hospital san José del Guaviare(1)</t>
  </si>
  <si>
    <t>Prestación de servicios como auxiliar administrativo para Rx e imagenes diagnosticas de a E.S.E Hospital san José del Guaviare (1)</t>
  </si>
  <si>
    <t>85151500;91111603</t>
  </si>
  <si>
    <t>Prestación de servicios como técnico en alimentos para la suministro de comida intrahospitalaria para la E,S,E Hospital San jose del Guaviare</t>
  </si>
  <si>
    <t>84111500;84111600;84111601;84111602;84111603;84111700</t>
  </si>
  <si>
    <t>Prestación de servicios como profesionales de  y profesionales especializados para la ESE HOSPITAL SAN JOSE DEL GUAVIARE (REVISORIA FISCAL)</t>
  </si>
  <si>
    <t>81111819</t>
  </si>
  <si>
    <t>80111505;84111603</t>
  </si>
  <si>
    <t xml:space="preserve">Prestación de servicios como profesionales (CONTROL INTERNO DE GESTIÓN 2) para la ESE HOSPITAL SAN JOSE DEL GUAVIARE </t>
  </si>
  <si>
    <t>80111602</t>
  </si>
  <si>
    <t>80111609</t>
  </si>
  <si>
    <t>Prestación de servicios como profesionales (SUBGERENCIA ADMINISTRATIVA- SISTEMAS) para la ESE HOSPITAL SAN JOSE DEL GUAVIARE  (2)</t>
  </si>
  <si>
    <t>80111620</t>
  </si>
  <si>
    <t>OVEIDA PARRA NOVOA</t>
  </si>
  <si>
    <t>80121704;94131603</t>
  </si>
  <si>
    <t>80111500;80111600;80111601;80111602;80111616</t>
  </si>
  <si>
    <t>80111600;80111601;80111602;80111616</t>
  </si>
  <si>
    <t>Prestación de servicios como auxiliar administrativo para la E.S.E HOSPITAL SAN JOSE DEL GUAVIARE (  AUD CUENTAS(2)</t>
  </si>
  <si>
    <t>80111600;80111602;80111616</t>
  </si>
  <si>
    <t>80111602;80111600;80111601;80111616</t>
  </si>
  <si>
    <t>Prestación de servicios como auxiliar administrativo para la E.S.E HOSPITAL SAN JOSE DEL GUAVIARE (ESTADISTICA 1)</t>
  </si>
  <si>
    <t>Prestación de servicios como auxiliar administrativo para la E.S.E HOSPITAL SAN JOSE DEL GUAVIARE (TESORERIA 1)</t>
  </si>
  <si>
    <t>Prestación de servicios como auxiliar administrativo para la E.S.E HOSPITAL SAN JOSE DEL GUAVIARE ( SUBADMIN 1,MESAJERIA )</t>
  </si>
  <si>
    <t>80111500;80111600;80111601;80111616</t>
  </si>
  <si>
    <t>Prestación de servicios como técnico administrativo para la E.S.E HOSPITAL SAN JOSE DEL GUAVIARE (ESTADISTICA1)</t>
  </si>
  <si>
    <t>Prestación de servicios como técnico administrativo para la E.S.E HOSPITAL SAN JOSE DEL GUAVIARE (JURIDICA 1)</t>
  </si>
  <si>
    <t>80111500;80111600;80111601;80111604;80111616</t>
  </si>
  <si>
    <t>Prestación de servicios como técnico administrativo para la E.S.E HOSPITAL SAN JOSE DEL GUAVIARE(CONTABILIDAD)</t>
  </si>
  <si>
    <t>80111500;80111600;80111601;80111611;80111616</t>
  </si>
  <si>
    <t>Prestación de servicios como técnico administrativo para la E.S.E HOSPITAL SAN JOSE DEL GUAVIARE ( SISTEMAS 1)</t>
  </si>
  <si>
    <t>Prestación de servicios como técnico administrativo para la E.S.E HOSPITAL SAN JOSE DEL GUAVIARE ( TALENTO HUMANO 2)</t>
  </si>
  <si>
    <t>Prestación de servicios como técnico administrativo para la E.S.E HOSPITAL SAN JOSE DEL GUAVIARE ( SUBGERENCIA ADMINISTRTATIVA Y FINANCIERA)</t>
  </si>
  <si>
    <t>80111601;80111605;80111607;80111604</t>
  </si>
  <si>
    <t>Prestación de servicios como técnico administrativo para la E.S.E HOSPITAL SAN JOSE DEL GUAVIARE (MANTENIMIENTO)</t>
  </si>
  <si>
    <t>80111612</t>
  </si>
  <si>
    <t>76101500;76111500</t>
  </si>
  <si>
    <t>25191503;72154066;72154200;72154201</t>
  </si>
  <si>
    <t>Prestación de servicios como ingeniero biomédico para la E.S.E HOSPITAL SAN JOSE DEL GUAVIARE</t>
  </si>
  <si>
    <t>70111703;70111706;70111709;70111710;70111711;70111712</t>
  </si>
  <si>
    <t>Prestación de servicios para realizar actividades de jardinería (2) para la E.S.E HOSPITAL SAN JOSE DEL GUAVIARE</t>
  </si>
  <si>
    <t>72101500;72102900;72103300</t>
  </si>
  <si>
    <t>prestacion de servicios como técnicos de mantenimiento de equipos, elementos  e infraestructura para la E.S.E Hospital san jose del Guaviare (REFRIGERACION)</t>
  </si>
  <si>
    <t>91111603</t>
  </si>
  <si>
    <t>76121500;76121600;76121700;76121900;76122000;76122300</t>
  </si>
  <si>
    <t>85101700</t>
  </si>
  <si>
    <t>Prestación de servicios para el procesamiento de las pruebas de exámenes especializados y/o rutina y estudios de patologia como apoyo a dar cumplimiento a las actividades de diagnóstico, prevención, tratamiento, seguimiento, control y vigilancia de las enfermedades</t>
  </si>
  <si>
    <t>42182404;42182405;42182406</t>
  </si>
  <si>
    <t>TAMIZAJE AUDITIVO A LOS RECIEN NACIDOS EN LA E.S.E HOSPITAL SAN JOSE DEL GUAVIARE</t>
  </si>
  <si>
    <t>81112101;81112102;81112104;81112107</t>
  </si>
  <si>
    <t>82101500;82101601</t>
  </si>
  <si>
    <t>Servicio de publicidad radial y espacio institucional para la E.S.E Hospital San José del Guaviare.</t>
  </si>
  <si>
    <t>43231500</t>
  </si>
  <si>
    <t>55121900</t>
  </si>
  <si>
    <t>DISEÑO E IMPRESIÓN DE SEÑALIZACION EN DIFERENTES MATERIALES SEGÚN REQUERIMIENTOS Y NORMATIVIDAD PARA LAS AREAS DE LA ESE HOSPITAL SAN JOSE DEL GUAVIARE</t>
  </si>
  <si>
    <t>80111500;80111607;80111701</t>
  </si>
  <si>
    <t>Prestación de servicios como auxiliar administrativo para la E.S.E HOSPITAL SAN JOSE DEL GUAVIARE ( JURIDICA)</t>
  </si>
  <si>
    <t>80111623;81141601</t>
  </si>
  <si>
    <t>85121603</t>
  </si>
  <si>
    <t>prestacion de servicios especializados en cardiologia para la E.S.E Hospital san jose del guaviare</t>
  </si>
  <si>
    <t>prstacion de servicios de fonoaudiologia para la E.S.E Hospital san jose del Guaviare</t>
  </si>
  <si>
    <t>85122102;93141808</t>
  </si>
  <si>
    <t>81101500</t>
  </si>
  <si>
    <t>Prestación de servicios profesionales como ingeniero civil para la E.S.E Hospital san jose del Guaviare</t>
  </si>
  <si>
    <t>prestacion de servicios especializados en neurocirugia para la E.S.E Hospital san jose del guaviare</t>
  </si>
  <si>
    <t>Prestación de servicios como técnico administrativo para la E.S.E HOSPITAL SAN JOSE DEL GUAVIARE ( ventanilla unica)</t>
  </si>
  <si>
    <t>Prestación de servicios como auxiliar administrativo  como traductor lenguaje de señas  de la E.S.E Hospital san José del Guaviare (1)</t>
  </si>
  <si>
    <t>Prestación de servicios Especialidades básicas(GINECO-ANESTES-CIRUGIA- PEDIATRIA) para la E.S.E Hospital San Jose del Guaviare)</t>
  </si>
  <si>
    <t xml:space="preserve">tiempo estimado </t>
  </si>
  <si>
    <t>7 meses</t>
  </si>
  <si>
    <t>6 meses</t>
  </si>
  <si>
    <t>8 meses</t>
  </si>
  <si>
    <t>Prestacion de servicios por laparoscopia general y ginecologica para la E.S.E Hospital san jose del Guaviare</t>
  </si>
  <si>
    <t>Prestación de servicios CIRUGIA LAPAROSCOPICA UROLOGICA para la E.S.E Hospital san jose del Guaviare</t>
  </si>
  <si>
    <t>valor promedio mensual</t>
  </si>
  <si>
    <t>Prestación de servicios profesionales de psicología para la E.S.E. Hospital san José del Guaviare (2)</t>
  </si>
  <si>
    <t>Prestación de servicios médico general para la E.S.E. hospital san José del Guaviare (33)</t>
  </si>
  <si>
    <t>Prestación de servicios como auxiliar en salud y/o enfermería para la E.S.E. hospital san José del Guaviare (epidemiologia 1)</t>
  </si>
  <si>
    <t>Prestación de servicios como auxiliar en salud y/o enfermería para la E.S.E. hospital san José del Guaviare(fisioterapia 2)</t>
  </si>
  <si>
    <t>Prestación de servicios como auxiliar en salud y/o enfermería para la E.S.E. hospital san José del Guaviare(laboratorio clinico 10)</t>
  </si>
  <si>
    <t>Prestación de servicios como tecnólogo en imágenes diagnosticas para la ese hospital san José del Guaviare(4)</t>
  </si>
  <si>
    <t>Prestación de servicios profesionales como instrumentador quirúrgico para la E.S.E Hospital san José del Guaviare (3)</t>
  </si>
  <si>
    <t>Prestación de servicios profesionales como fisioterapeuta para  el area de calidad de la E.S.E hospital San José del Guaviare (1)</t>
  </si>
  <si>
    <t>Prestación de servicios profesionales como bacteriólogo para la E.S.E hospital san José del Guaviare (8)</t>
  </si>
  <si>
    <t>Prestación de servicios profesionales como bacteriólogo y procesos de calidad para  el area de laboratorio clinico de la E.S.E hospital san José del Guaviare (1)</t>
  </si>
  <si>
    <t>Prestación de servicios profesionales como fisioterapeuta para la E.S.E hospital San José del Guaviare (3)</t>
  </si>
  <si>
    <t>Prestación de servicios profesionales como terapeutarespiratori@ para la E.S.E hospital San José del Guaviare (4)</t>
  </si>
  <si>
    <t>Prestación de servicios Especialidades básicas (pediatría 2) para la E.S.E Hospital San Jose del Guaviare)</t>
  </si>
  <si>
    <t>Prestación de servicios como auxiliar en salud y/o enfermería para la E.S.E. hospital san José del Guaviare (145)</t>
  </si>
  <si>
    <t>Prestación de servicios como auxiliar administrativo para consulta externa de la E.S.E Hospital san José del Guaviare (7)</t>
  </si>
  <si>
    <t>Prestación de servicios como auxiliar administrativo para trabajo social de la E.S.E Hospital san José del Guaviare SIAU (19)</t>
  </si>
  <si>
    <t>Prestacion de servicios como radiologo para la toma de ecografias en la E.S.E Hospital san jose del Guavaire</t>
  </si>
  <si>
    <t>Prestación de servicios como Radiologo para  lectura de RAYOS X  y mamografias para la E.S.E Hospital San Jose el Guaviare.</t>
  </si>
  <si>
    <t>GABRIEL CARDENAS BEJARANO</t>
  </si>
  <si>
    <t>TATIANA PINEDA</t>
  </si>
  <si>
    <t>ALEXANDRA BONILLA</t>
  </si>
  <si>
    <t>CLAUDIA VANEGAS FIGUEROA</t>
  </si>
  <si>
    <t>MISELY VILLAFANIA</t>
  </si>
  <si>
    <t>Prestación de servicios como auxiliar administrativo para trabajo social de la E.S.E Hospital san José del Guaviare  (4)</t>
  </si>
  <si>
    <t>Prestación de servicios como auxiliar administrativo  como traductor de lenguaje  de la E.S.E Hospital san José del Guaviare (2)</t>
  </si>
  <si>
    <t>Prestación de servicios médico general  para la implementación de GPC para la E.S.E. hospital san José del Guaviare (1)</t>
  </si>
  <si>
    <t>Prestación de servicios médico auditor para la E.S.E. hospital san José del Guaviare (1)</t>
  </si>
  <si>
    <t>Prestación de servicios como enfermer@ para la E.S.E. hospital san José del Guaviare (44)</t>
  </si>
  <si>
    <t>MARIELA ROJAS</t>
  </si>
  <si>
    <t>PRESTACIÓN DE SERVICIOS PARA VALORACION POR PSIQUIATRIA EN LA E.S.E HOSPITAL SAN JOSE DEL GUAVIARE</t>
  </si>
  <si>
    <t>3 MESES</t>
  </si>
  <si>
    <t>PRESTACION DE SERVICIOS PARA TAMIZAJE METABOLICO NEONATAL  EN LA E.S.E HOSPITAL SAN JOSE DEL GUAVIARE</t>
  </si>
  <si>
    <t>prestacion de servicios profesionales en terapia ocupacional para la E.S.E Hospital san jose del Guaviare</t>
  </si>
  <si>
    <t>Prestación de servicios en ayudas de Diagnóstico para polisomnografia y telemetria para la E.S.E Hospital san jose del Guaviare</t>
  </si>
  <si>
    <t>Prestación de servicios para clínicas de heridas para la E.S.E Hospital san jose del Guaviare</t>
  </si>
  <si>
    <t>VALOR SOLICITADO MES DE DICIEMBRE</t>
  </si>
  <si>
    <t xml:space="preserve">PRESUPUESTO ASIGNADO </t>
  </si>
  <si>
    <t>6 MESES</t>
  </si>
  <si>
    <t>Prestacion de servicios como auxiliar de cocina para la E.S.E Hospital San Jose del Guaviare (8)</t>
  </si>
  <si>
    <t>Prestación de servicios como profesionales para los procesos de calidad de  la ESE HOSPITAL SAN JOSE DEL GUAVIARE ( 3)</t>
  </si>
  <si>
    <t>Prestación de servicios como profesionales (PLANEACIÓN) para la ESE HOSPITAL SAN JOSE DEL GUAVIARE (3)</t>
  </si>
  <si>
    <t>VIVIANA MEJIA</t>
  </si>
  <si>
    <t>LUCEDY TRUJILLO</t>
  </si>
  <si>
    <t>CLAUDIA YINETH FIGUEROA</t>
  </si>
  <si>
    <t>LUZ BELLANIDE SANCHEZ</t>
  </si>
  <si>
    <t>Prestación de servicios como profesional en derecho para representacion judicial de la ESE HOSPITAL SAN JOSE DEL GUAVIARE  (1)</t>
  </si>
  <si>
    <t>Prestación de servicios como auxiliar administrativo para la E.S.E HOSPITAL SAN JOSE DEL GUAVIARE ( FACTURACION 30)</t>
  </si>
  <si>
    <t>Prestación de servicios como auxiliar administrativo para la E.S.E HOSPITAL SAN JOSE DEL GUAVIARE (ALMACEN GENERAL 2)</t>
  </si>
  <si>
    <t>Prestación de servicios como auxiliar administrativo para la E.S.E HOSPITAL SAN JOSE DEL GUAVIARE ( CARTERA (4)</t>
  </si>
  <si>
    <t>Prestación de servicios como auxiliar administrativo para la E.S.E HOSPITAL SAN JOSE DEL GUAVIARE ( ARCHIVO (1)</t>
  </si>
  <si>
    <t>Prestación de servicios como tecnico administrativo para la E.S.E HOSPITAL SAN JOSE DEL GUAVIARE ( ARCHIVO (1)</t>
  </si>
  <si>
    <t>Prestación de servicios como técnico administrativo para la E.S.E HOSPITAL SAN JOSE DEL GUAVIARE ( PLANEACION2)</t>
  </si>
  <si>
    <t>prestacion de servicios para realizar mantenimiento de equipos, elementos  e infraestructura para la E.S.E Hospital san jose del Guaviare (2)</t>
  </si>
  <si>
    <t>prestacion de servicios  tecnicos como electrico para realizar mantenimiento en la E.S.E Hospital san jose del Guaviare (1)</t>
  </si>
  <si>
    <t>DORA JUTH CUADRADO</t>
  </si>
  <si>
    <t>YENCY AURORA RICO</t>
  </si>
  <si>
    <t>ANGELA MARIA DAVID</t>
  </si>
  <si>
    <t>DEICY YANETH MANOSALVA</t>
  </si>
  <si>
    <t>MAURICIO RIVERA</t>
  </si>
  <si>
    <t>Prestacion de servicios profesionales como Psicologo para las actividades de talento humano de la E.S.E Hospital san jose del Guaviare</t>
  </si>
  <si>
    <t>Prestacion de servicios profesionales como trabajador social para las actividades de talento humano de la E.S.E Hospital san jose del Guaviare</t>
  </si>
  <si>
    <t>CAROLINA OSPINA</t>
  </si>
  <si>
    <t>Prestacion de servicios como ingeniero industrial para actividades de planeacion de la E.S.E Hospital san jose del Guaviare (1)</t>
  </si>
  <si>
    <t>3 meses</t>
  </si>
  <si>
    <t>AFECTACION AL RUBRO PRESUPUESTAL</t>
  </si>
  <si>
    <t>80111605;80111611;93142009</t>
  </si>
  <si>
    <r>
      <t>(prestacion de servicios profesionales administrativos especializados como apoyo a la ejecucion del proyecto de de inversion "remodelación ampliacion y costruccion de la E.S.E Hospital san jose del Guaviare)</t>
    </r>
    <r>
      <rPr>
        <b/>
        <sz val="12"/>
        <color rgb="FF000000"/>
        <rFont val="Verdana"/>
        <family val="2"/>
      </rPr>
      <t xml:space="preserve"> SGR</t>
    </r>
  </si>
  <si>
    <r>
      <t xml:space="preserve">Prestación de servicios profesionales como ingeniero civil para el el seguimiento y contrrol del  proyecto de remodelacion de la E.S.E Hospital san jose del Guaviare </t>
    </r>
    <r>
      <rPr>
        <b/>
        <sz val="12"/>
        <color theme="1"/>
        <rFont val="Verdana"/>
        <family val="2"/>
      </rPr>
      <t>SGR</t>
    </r>
  </si>
  <si>
    <t>compra de elementos requeridos para el Cumplimiento de la brigada de emergencia- Hospital Seguro para la E.S.E Hospital san jose del Guaviare</t>
  </si>
  <si>
    <t>Compraventa de elementos de protección, bienestar físico, social y mental de los funcionarios  de la E.S.E. Hospital San José del Guaviare.</t>
  </si>
  <si>
    <t xml:space="preserve">2.1.2.02.01.003-OTROS BIENES TRANSPORTABLES (EXCEPTO PRODUCTOS METÁLICOS, MAQUINARIA Y EQUIPO), 2.1.2.02.01.004-PRODUCTOS METÁLICOS, MAQUINARIA Y EQUIPO Y 2.1.2.02.02.008-SERVICIOS PRESTADOS A LAS EMPRESAS Y SERVICIOS DE PRODUCCIÓN </t>
  </si>
  <si>
    <t xml:space="preserve">RUBRO CODIGO Y NOMBRE </t>
  </si>
  <si>
    <t>PRESTACION DE SERVICIOS PROFESIONALES COMO PSICOLOGO PARA EL FORTALECIMIENTO A LOS SISTEMAS DE VIGILANCIA EPIDEMIOLOGOS OCUPACIONALES DE LA INSTITUCION</t>
  </si>
  <si>
    <t>Servicio de mantenimiento y recarga de tóner para la ESE Hospital San José Del Guaviare</t>
  </si>
  <si>
    <t>2.1.2.02.02.008 - SERVICIOS PRESTADOS A LAS EMPRESAS Y SERVICIOS DE PRODUCCION</t>
  </si>
  <si>
    <t>SERVICIOS PARA LA COMUNIDAD, SOCIALES Y PERSONALES (RECURSOS DEPARTAMENTAL)</t>
  </si>
  <si>
    <t>2.1.2.02.02.009.002</t>
  </si>
  <si>
    <t>2.4.5.02.09</t>
  </si>
  <si>
    <t>SERVICIOS PARA LA COMUNIDAD, SOCIALES Y PERSONALES</t>
  </si>
  <si>
    <t>Suministro de combustibles y lubricantes para el parque automotor y el mantenimiento hospitalario de la E.S.E Hospital San José del Guaviare</t>
  </si>
  <si>
    <t xml:space="preserve">VALOR SOLICITADO </t>
  </si>
  <si>
    <t>Prestación de servicios como profesionales de apoyo para (SUBGERENCIA ADMINISTRATIVA-) de la ESE HOSPITAL SAN JOSE DEL GUAVIARE (2)</t>
  </si>
  <si>
    <t>2.1.2.02.02.008</t>
  </si>
  <si>
    <t>4030103100AR190603001906048583508950036</t>
  </si>
  <si>
    <t>REMODELACION, AMPLIACION Y CONSTRUCCION DE LA EMPRESA SOCIAL DEL ESTADO HOSPITAL SAN JOSE DEL GUAVIARE - BPIN: 2023005950036</t>
  </si>
  <si>
    <t>prestación de servicios para realizar actividades de recolección de residuos sólidos hospitalarios generados en la E.S.E Hospital san jose del Guaviare (2)</t>
  </si>
  <si>
    <t>Prestación de servicios para realizar actividades de aseo,desinfección y lavanderia para la E.S.E Hospital San José del Guaviare(37)</t>
  </si>
  <si>
    <t>Prestación de servicios como tecnico administrativo para la E.S.E HOSPITAL SAN JOSE DEL GUAVIARE ( CARTERA (1)</t>
  </si>
  <si>
    <t>Prestación de servicios como conductor de ambulancia básica y Medicalizadas para la E.S.E. Hospital San José del Guaviare(5)</t>
  </si>
  <si>
    <t xml:space="preserve">Prestación de servicios auxiliar en salud y/o enfermería para realizar actividades administrativas en procesos de auditoria concurrente para la E.S.E Hospital (5) </t>
  </si>
  <si>
    <t>Prestación de servicios como Técnico administrativo para  el area de consulta externa de la E.S.E Hospital san José del Guaviare (1)</t>
  </si>
  <si>
    <t>Prestación de servicios como Técnico administrativo para  la subgerencia de servicios de salud de la E.S.E Hospital san José del Guaviare (1)</t>
  </si>
  <si>
    <t>Prestación de servicios como tecnico administrativo para la coordinacion de enfermeria de la E.S.E Hospital san José del Guaviare (1)</t>
  </si>
  <si>
    <t xml:space="preserve">Prestación de servicios auxiliar administrativo para realizar actividades en procesos de auditoria concurrente para la E.S.E Hospital (1) </t>
  </si>
  <si>
    <t xml:space="preserve">servicios prestados a las empresas y servicios de produccion </t>
  </si>
  <si>
    <t>SERVICIO DE LOGISTICA Y CATERING PARA LA REALIZACIÓN DE LA RENDICION DE CUENTAS VIGENCIA 2023</t>
  </si>
  <si>
    <t>Valor 2023</t>
  </si>
  <si>
    <t>DURACION DEL CONTRATO</t>
  </si>
  <si>
    <t>DIA</t>
  </si>
  <si>
    <t>DIA NUMERICO</t>
  </si>
  <si>
    <t>MES</t>
  </si>
  <si>
    <t>año</t>
  </si>
  <si>
    <t>Área que solicita</t>
  </si>
  <si>
    <t>Rubro  presupuestal que se afecta</t>
  </si>
  <si>
    <t>04 meses</t>
  </si>
  <si>
    <t>Coordinacion medica- subgerencia de servicios de salud</t>
  </si>
  <si>
    <t>subgerencia de servicios de salud</t>
  </si>
  <si>
    <t>Almacen General</t>
  </si>
  <si>
    <t>OBSERVACION</t>
  </si>
  <si>
    <t xml:space="preserve">enero </t>
  </si>
  <si>
    <t>Prestación de servicios Especialidades básicas -ortopedia para la E.S.E Hospital San Jose del Guaviare</t>
  </si>
  <si>
    <t>MANTENIEMIENTO A LA PLANTA DE TRATRAMIENTO DE AGUA Y TANQUES ELEVADOS DE LA E.S.E HOSPITAL SAN JOSE DEL GUAVIARE.</t>
  </si>
  <si>
    <t>SERVICIO DE USO SOPORTE, ACTUALIZACIÓN  Y MANTENIMIENTO (SAM) SOFTWARE DE GESTIÓN DE CALIDAD- ALMERA PARA LA E.S.E HOSPITAL SAN JOSE DEL GUAVIARE</t>
  </si>
  <si>
    <t>SERVICIO DE HOSPEDAJE O ALOJAMIENTO DE LA PAGINA WEB INSTITUCIONAL PARA LA E.S.E HOSPITAL SAN JOSE DEL GUAVIARE</t>
  </si>
  <si>
    <t>SERVICIO DE LICENCIAMIENTO DE CORREOS ELECTRÓNICOS INSTITUCIONALES (@ESEHOPITALGUAVIARE.GOV.CO) DE TIPO EMPRESARIAL PARA LA E.S.E HOSPITAL SAN JOSE DEL GUAVIARE</t>
  </si>
  <si>
    <t>C</t>
  </si>
  <si>
    <t xml:space="preserve">dieciocho </t>
  </si>
  <si>
    <t>4 meses</t>
  </si>
  <si>
    <t>veinticuatro</t>
  </si>
  <si>
    <t>subgerencia de servicios de salud- coordinacion de laboratorio</t>
  </si>
  <si>
    <t>Prestación de servicios profesionales como bacteriólogo y procesos de calidad para  el area de laboratorio clinico de la E.S.E hospital san José del Guaviare (1)</t>
  </si>
  <si>
    <t>80111605; 80111611</t>
  </si>
  <si>
    <t>PRESTACION DE SERVICIOS PROFESIONALES PARA REALIZAR LAS GESTIONES DE COBRO JURIDICO CONTRA LA SUPERINTENDENCIA NACIONAL DE SALUD POR DEUDAS NO CUBIERTAS POR LA LIQUIDACION DE CAFESALUD EPS.</t>
  </si>
  <si>
    <t>$29.981.381</t>
  </si>
  <si>
    <t>SERVICIO DE VIGILANCIA Y SEGURIDAD PRIVADA LAS 24 HORAS DEL DIA INCLUYENDO SABADOS DOMINGOS Y FESTIVOS PARA LA ESE HOSPITAL SAN JOSE DEL GUAVIARE</t>
  </si>
  <si>
    <t>febrero</t>
  </si>
  <si>
    <t>ADICION</t>
  </si>
  <si>
    <t>INCORPORACION- NUEVA  NECESIDAD</t>
  </si>
  <si>
    <t>OBSERVACIÓN</t>
  </si>
  <si>
    <t>DISMUNUCION DE TIEMPO PROYECTADO- ( MENOS TIEMPO MAYOR VALOR DE HONORARIOS)-8 MESES BAJA A 7 MESES</t>
  </si>
  <si>
    <t>Compra de dotación de vestido y calzado de trabajo para los funcionarios de la E.S.E. Hospital San José del Guaviare</t>
  </si>
  <si>
    <t>10 meses </t>
  </si>
  <si>
    <t>servicios fiduciarios-encargo fiduciario de administracion y pago para la E.S.E Hospital san jose del Guaviare</t>
  </si>
  <si>
    <t>13220783,00</t>
  </si>
  <si>
    <t>18 dias y 1 mes</t>
  </si>
  <si>
    <t xml:space="preserve">ocho </t>
  </si>
  <si>
    <t>subgerencia de servicios de salud- coordinación consulta externa</t>
  </si>
  <si>
    <t>subgerencia de servicios de salud- trabajo social</t>
  </si>
  <si>
    <t xml:space="preserve"> - Compresas de presión negativa x</t>
  </si>
  <si>
    <t>Productos de terapia de presión negativa para heridas x</t>
  </si>
  <si>
    <t>Equipo de terapia de presión negativa para heridas x</t>
  </si>
  <si>
    <t xml:space="preserve">42272100;42311521;42312600;42312601 </t>
  </si>
  <si>
    <t>veintiseis</t>
  </si>
  <si>
    <t>26141700;26141702;26141703</t>
  </si>
  <si>
    <t>Servicio de dosimetría personal y ambiental para el personal que labora en el Área de toma de imágenes diagnósticas y servicio de quirófano de la E.S.E Hospital San Jose del Guaviare</t>
  </si>
  <si>
    <t>INCLUIR</t>
  </si>
  <si>
    <t>DISMINUIR NECESIDAD INICIAL</t>
  </si>
  <si>
    <t>OFICIO FECHA 28/02/2024</t>
  </si>
  <si>
    <t>CORREO</t>
  </si>
  <si>
    <t>Prestación de servicios como auxiliar administrativo para la E.S.E HOSPITAL SAN JOSE DEL GUAVIARE ( TalentoHumano (1)</t>
  </si>
  <si>
    <t>primero</t>
  </si>
  <si>
    <t xml:space="preserve">marzo </t>
  </si>
  <si>
    <t>trabajo social- subgerencia de servicios de salud</t>
  </si>
  <si>
    <t>17 días y 3 meses</t>
  </si>
  <si>
    <t>QUIEN CERFTIFICA</t>
  </si>
  <si>
    <t>ANGELA MARIA DAVID TORRES</t>
  </si>
  <si>
    <t xml:space="preserve">DETALLE CERTIFICACION </t>
  </si>
  <si>
    <t>Valor estimado en la vigencia actual</t>
  </si>
  <si>
    <t>LUZ BELLANIDE SANCHEZ RINCON</t>
  </si>
  <si>
    <t>84111500;84111600;84111601;84111602;84111603;84111700;84111800</t>
  </si>
  <si>
    <t xml:space="preserve">CLAUDIA YINETH VANEGAS </t>
  </si>
  <si>
    <t>LUCEDY TRUJILLO LAZO</t>
  </si>
  <si>
    <t>VIVIANA ANDREA MEJIA</t>
  </si>
  <si>
    <t xml:space="preserve">OVEIDA PARRA NOVOA </t>
  </si>
  <si>
    <t>HAIDY CAROLINA OSPINA</t>
  </si>
  <si>
    <t>80111500;80111601;80111604;80111616</t>
  </si>
  <si>
    <t>DORA JUDITH CUADRADO ORJUELA</t>
  </si>
  <si>
    <t>80111601;80111604;80111605;80111607</t>
  </si>
  <si>
    <t>76101500;76101501</t>
  </si>
  <si>
    <t>25191503</t>
  </si>
  <si>
    <t>72101500;72102900</t>
  </si>
  <si>
    <t>86101609</t>
  </si>
  <si>
    <t>Prestación de servicios profesionales como ingeniero civil para el el seguimiento y contrrol del  proyecto de remodelacion de la E.S.E Hospital san jose del Guaviare SGR</t>
  </si>
  <si>
    <t>80111620;80111701;80111709</t>
  </si>
  <si>
    <t>85121603;85121605;85121607;85121610;85121611</t>
  </si>
  <si>
    <t>42294213;85121601;85121609</t>
  </si>
  <si>
    <t>42293100;42293138;42294212;42294213;85121609</t>
  </si>
  <si>
    <t>Prestación de servicios Especialidades básicas ( medicina interna) para la E.S.E Hospital San Jose del Guaviare</t>
  </si>
  <si>
    <t>84111600;85101604</t>
  </si>
  <si>
    <t>85101706;85101707</t>
  </si>
  <si>
    <t>85101604;85101605;85121808</t>
  </si>
  <si>
    <t>80161500;80161501;80161502;80161504</t>
  </si>
  <si>
    <t>85101600;85101501</t>
  </si>
  <si>
    <t>MARIELA ROJAS SALAZAR</t>
  </si>
  <si>
    <t>80161500;80161501;80161504;80161506</t>
  </si>
  <si>
    <t>80161501;80161502;80161503;80161504;80161505;80161506</t>
  </si>
  <si>
    <t>80161501</t>
  </si>
  <si>
    <t>80161501;80161502;80161503;80161504;80161506</t>
  </si>
  <si>
    <t>85121607</t>
  </si>
  <si>
    <t>85111607</t>
  </si>
  <si>
    <t>31161500;31161600;31161700;31161800;31161900;31162000;31162100;31162200;31162300;31162800;31163000;31163300;31163400</t>
  </si>
  <si>
    <t>50111500;50112000;50161500;50171700;50192900;50301500;50301700;50302000;50302100</t>
  </si>
  <si>
    <t>MIRIAM MENESES</t>
  </si>
  <si>
    <t>44121600;44121615</t>
  </si>
  <si>
    <t>42141500;42142900;42143100;42143400;42143500;42143600;42143900;51101500;51101600;51101900;51102000;51102300;51102400;51161500</t>
  </si>
  <si>
    <t>42131501;42131502;42131504;42131507;42131509;42131600;42131700;42132100</t>
  </si>
  <si>
    <t>44111500;48102107;90101600</t>
  </si>
  <si>
    <t>48101500;48101600;48101800;48102000</t>
  </si>
  <si>
    <t>56101711;56111507;56112102</t>
  </si>
  <si>
    <t>80131500</t>
  </si>
  <si>
    <t>50192100;50192300;50192500;50192600;50192701</t>
  </si>
  <si>
    <t>RICARDO ALMARIO MEJIA</t>
  </si>
  <si>
    <t>82101500;82101600</t>
  </si>
  <si>
    <t>80111623</t>
  </si>
  <si>
    <t>81112101;81112102;81112104</t>
  </si>
  <si>
    <t>55121500;55121600;55121700;55121800;55121900</t>
  </si>
  <si>
    <t>Adquisición de bienes para las actividades derivadas del comite de bienestar social de la E.S.E Hospital san jose del Guaviare.</t>
  </si>
  <si>
    <t>contratacion de servicios para las actividades del comite de binestar social de la E.S.E Hospital san jose del Guaviare</t>
  </si>
  <si>
    <t>80101506;80101511</t>
  </si>
  <si>
    <t>PRESTACION DE SERVICIOS PARA PROCESO DE SELECCIÓN  PARA PROVEER 94 VACANTES PARA LA ESE HOSPITAL SAN JOSE DEL GUAVARE</t>
  </si>
  <si>
    <t>94101606</t>
  </si>
  <si>
    <t>MODIFICACIONES ENERO</t>
  </si>
  <si>
    <t>MODIFICACIONES FEBRERO</t>
  </si>
  <si>
    <t>CERTIFICACIONES DIC- ENERO</t>
  </si>
  <si>
    <t>CERTIFICACIONES FEBRERO</t>
  </si>
  <si>
    <t>TOTAL DISPONIBLE PARA CERTIFICAR</t>
  </si>
  <si>
    <t>TOTAL CERTIFICADO</t>
  </si>
  <si>
    <t>SALDO DISPONIBLE</t>
  </si>
  <si>
    <t>FISICO- 20/02/2024</t>
  </si>
  <si>
    <t>Prestación de servicios como técnico administrativo para la E.S.E HOSPITAL SAN JOSE DEL GUAVIARE ( ALMACEN2)</t>
  </si>
  <si>
    <t>CERTIFICACIONES MARZO</t>
  </si>
  <si>
    <t>Prestación de servicios como Radiologo para  lectura de RAYOS X y mamografias para la E.S.E Hospital San Jose el Guaviare.</t>
  </si>
  <si>
    <t>LICENCIA DE CONSTRUCCION PROYECTO "Remodelación, Ampliacion y Construcción de la E.S.E Hospital San José del Guaviare) Recursos Propios</t>
  </si>
  <si>
    <t>LICENCIA DE CONSTRUCCION PROYECTO "Remodelación, Ampliacion y Construcción de la E.S.E Hospital San José del Guaviare) SGR</t>
  </si>
  <si>
    <t>prestacion de servicios profesionales administrativos especializados como apoyo a la ejecucion del proyecto de de inversion "remodelación ampliacion y costruccion de la E.S.E Hospital san jose del Guaviare) SGR</t>
  </si>
  <si>
    <t>Prestación de servicios como técnico administrativo para la E.S.E HOSPITAL SAN JOSE DEL GUAVIARE (TESORERIA 1)</t>
  </si>
  <si>
    <t>Prestación de servicios como auxiliar administrativo para la E.S.E HOSPITAL SAN JOSE DEL GUAVIARE ( CARTERA (5)</t>
  </si>
  <si>
    <t>prestacion de servicios para realizar mantenimiento de equipos, elementos  e infraestructura para la E.S.E Hospital san jose del Guaviare (4)</t>
  </si>
  <si>
    <t>LA ALMACENISTA GENERAL DE LA ESE HOSPITAL SAN JOSE DEL GUAVIARE EN CALIDAD DE ADMINISTRADOR DEL PLAN ANUAL DEL ADQUISICIONES – PAA</t>
  </si>
  <si>
    <t>Prestación de servicios profesionales como bacteriólogo para la ESE hospital san José del Guaviare (8)</t>
  </si>
  <si>
    <t>Prestación de servicios como auxiliar administrativo para consulta externa de la ESE Hospital san José del Guaviare (7)</t>
  </si>
  <si>
    <t>Prestación de servicios como Radiologo para  lectura de mamografia  para la ESE Hospital San Jose el Guaviare</t>
  </si>
  <si>
    <t>Catorce</t>
  </si>
  <si>
    <t xml:space="preserve">Ampliación de la obra (quiosco- Zona de descanso) para los funcionarios de la Ese Hospital San José Del Guaviare </t>
  </si>
  <si>
    <t>prestación de servicios profesionales para la medición clima organizacional para la ESE Hospital San José del Guaviare</t>
  </si>
  <si>
    <t>contratar el servicio de logística para realizar caminatas ecológicas enmarcadas en el desarrollo del programa bienestar social de los empleados de la ESE Hospital San José del Guaviare</t>
  </si>
  <si>
    <t xml:space="preserve">contratar el servicio de catering para realizar el día de actividad familiar en articulación con el día del niño (pase día cine) </t>
  </si>
  <si>
    <t>servicio de catering para realizar las actividades (celebración día del enfermero, día del médico, profesiones, cena navideña, novena, torneos deportivos y otros), enmarcadas en el desarrollo del programa bienestar social de los empleados de La E.S.E Hospital San José del Guaviare</t>
  </si>
  <si>
    <t xml:space="preserve">compra venta de busos institucionales para los miembros del comité y los funcionarios de acuerdo a las actividades programadas en el comité de bienestar social vigencia 2024 </t>
  </si>
  <si>
    <t xml:space="preserve">compra venta equipos informáticos de acuerdo a las actividades programadas por el comité de bienestar social </t>
  </si>
  <si>
    <t xml:space="preserve">Capacitación para el personal administrativo y misional de la entidad de acuerdo al PIC de la ESE Hospital San José del Guaviare </t>
  </si>
  <si>
    <t xml:space="preserve">DORA JUDITH  CUADRADO ORJUELA </t>
  </si>
  <si>
    <t>LA ALMACENISTA GENERAL ENCARGADA MEDIANTE RESOLUCION N° 0206 FEB/2024 DE LA ESE HOSPITAL SAN JOSE DEL GUAVIARE EN CALIDAD DE ADMINISTRADOR DEL PLAN ANUAL DEL ADQUISICIONES – PAA</t>
  </si>
  <si>
    <t>4 MESES</t>
  </si>
  <si>
    <t>Veinte</t>
  </si>
  <si>
    <t>abril</t>
  </si>
  <si>
    <t>CERTIFICACIONES ABRIL</t>
  </si>
  <si>
    <t>quince</t>
  </si>
  <si>
    <t>Coordinacion de enfermeria- subgerencia de servicios de salud</t>
  </si>
  <si>
    <t>Prestación de servicios como auxiliar administrativo para trabajo social de la E.S.E Hospital san José del Guaviare SIAU (18)</t>
  </si>
  <si>
    <t>Mantenimiento y actualización del software de dinámica gerencial hospitalaria version.net web servicios 2024 para SQL server para la E.S.E Hospital san jose del Guaviare.</t>
  </si>
  <si>
    <t>Prestacion de servicios profesionales como ingeniero industrial para las actividades de talento humano de la E.S.E Hospital san jose del Guaviare</t>
  </si>
  <si>
    <t>CERTIFICACIONES MAYO</t>
  </si>
  <si>
    <t>BIENES</t>
  </si>
  <si>
    <t>OBRA</t>
  </si>
  <si>
    <t>DETALLE</t>
  </si>
  <si>
    <t>mayo</t>
  </si>
  <si>
    <t>4322800; 43222900;81161703; 83111603</t>
  </si>
  <si>
    <t>Adquisición de equipos de telefonía móvil para las diferentes áreas de la E.S.E Hospital San José del Guaviare.</t>
  </si>
  <si>
    <t>Veinticuatro</t>
  </si>
  <si>
    <t>Prestación de servicios como técnico administrativo para la E.S.E HOSPITAL SAN JOSE DEL GUAVIARE (PRESUPUESTO)</t>
  </si>
  <si>
    <t>Servicio de tecno mecánica para el parque automotor de la E.S.E Hospital San José del Guaviare.</t>
  </si>
  <si>
    <t xml:space="preserve">JUNIO </t>
  </si>
  <si>
    <t>20 dias y 06 mes </t>
  </si>
  <si>
    <t>SIETE</t>
  </si>
  <si>
    <t>CERTIFICACIONES JUNIO</t>
  </si>
  <si>
    <t>NUEVO</t>
  </si>
  <si>
    <t>SERVICIOS</t>
  </si>
  <si>
    <t>MODIFICACIONES MAYO- INCORPORACIONES- ADICIONES- REDUCCIONES</t>
  </si>
  <si>
    <t>MODIFICACIONES ABRIL- INCORPORACIONES- ADICIONES- REDUCCIONES</t>
  </si>
  <si>
    <t>MODIFICACIONES MARZO- INCORPORACIONES- ADICIONES- REDUCCIONES</t>
  </si>
  <si>
    <t>MODIFICACIONES JUNIO- INCORPORACIONES- ADICIONES- REDUCCIONES</t>
  </si>
  <si>
    <t>OBSERVACIONES</t>
  </si>
  <si>
    <t>CERTIFICADO</t>
  </si>
  <si>
    <t>REVISAR y liberar saldo si corresponde</t>
  </si>
  <si>
    <t xml:space="preserve">compraventa de kit estudiantes de acuerdo a las actividades programadas por el comité de bienestar social </t>
  </si>
  <si>
    <t>consulta externa- subgerencia de servicios de salud</t>
  </si>
  <si>
    <t>06 meses </t>
  </si>
  <si>
    <t>Prestación de servicios como técnologo en imágenes diagnosticas para la ese hospital san José del Guaviare(4)</t>
  </si>
  <si>
    <t>0161501;80161502;80161504;80161506</t>
  </si>
  <si>
    <t>Prestación de servicios auxiliar en salud y/o enfermería para realizar actividades administrativas en procesos de auditoria concurrente para la E.S.E Hospital (5) </t>
  </si>
  <si>
    <t>Auditoria concurrente-subgrerencia de servicios de salud</t>
  </si>
  <si>
    <t>Subgerencia de servicios de salud</t>
  </si>
  <si>
    <t>Coordinacion de enfermeria y subgerencia de servicios de saluud</t>
  </si>
  <si>
    <t>Prestación de servicios como auxiliar administrativo para la E.S.E Hospital san José del Guaviare (referencia) 4 </t>
  </si>
  <si>
    <t>Coordinacion de referncia- subgerencia de servicios de salud</t>
  </si>
  <si>
    <t>ITEM</t>
  </si>
  <si>
    <t>CONVENIO INTERADMINISTRATIVO CON LA ESE RED DE SERVICIOS DE SALUD DE PRIMER NIVEL PARA LA AMPLIACION Y FORTALECIMIENTO DE LA RED DE ATENCION EN SALUD DEL DEPARTAMENTO DEL GUAVIARE</t>
  </si>
  <si>
    <t>ANULADA OFICIO DE FEWCHA 23/07/2024 SE LIBERA SALDO POR 120.000.000</t>
  </si>
  <si>
    <t>ANULADA OFICIO 105-SS-741-022/24- 23/07/2024- LIBERA SALDO $10.404.000</t>
  </si>
  <si>
    <t>SERVICIO DE ALQUILER DE EQUIPOS DE COMPUTO, IMPRESIÓN Y FOTOCOPIADO MULTIFUNCIONALES  PARA LA ESE HOSPITAL SAN JOSE DEL GUAVIARE</t>
  </si>
  <si>
    <t>80161800
81112400
81112401</t>
  </si>
  <si>
    <t>anulada oficio No 741-022/24-2505600</t>
  </si>
  <si>
    <t>anulada oficio 741/24- 23/07/2024 ( 23040000)</t>
  </si>
  <si>
    <t>anulada oficio 741/2024- valor 14.088.333</t>
  </si>
  <si>
    <t>anulada 741/2024( 10.500.000)</t>
  </si>
  <si>
    <t>anulada (81.700.000) oficio 741/2024</t>
  </si>
  <si>
    <t>anulada 741/2024- 7.284.000.</t>
  </si>
  <si>
    <t>9396000- anulada oficio 741/2024</t>
  </si>
  <si>
    <t>anulada oficio 741 de 23/07/2024 (10.026.000)</t>
  </si>
  <si>
    <t>anulada oficio 741/23 de julio (16.800.000)</t>
  </si>
  <si>
    <t>anulada 741-23/07/2024 9.396.000</t>
  </si>
  <si>
    <t>oficio 741 de 23 de julio de 2024- ($18.000.000)</t>
  </si>
  <si>
    <t>Anulada 741- 23 de julio de 2024 (10.926.000)</t>
  </si>
  <si>
    <t>anulada 741-23/07/2024 (19.500.000)</t>
  </si>
  <si>
    <t>anulada 741- 23/07/2024 (24.375.000)</t>
  </si>
  <si>
    <t>anulada 741-23 de julio de 2024 ( 12.600.000)</t>
  </si>
  <si>
    <t>anulada 741-23/07/2024 ($ 12.747.000)</t>
  </si>
  <si>
    <t>anulada (10.926.000) 741-23/07/2024</t>
  </si>
  <si>
    <t>anulada oficio 741-23/07/2024 ( 12.600.000)</t>
  </si>
  <si>
    <t xml:space="preserve">se ajusta por acta de liquidacion </t>
  </si>
  <si>
    <t xml:space="preserve">PLANEACION </t>
  </si>
  <si>
    <t xml:space="preserve">% DE EJECUCION </t>
  </si>
  <si>
    <t>COMPRA DE MOBILIARIO DE OFICINA - MODULARES -LOKERS, SILLAS TANDEM, TRITURADORA DE PAPEL Y OTROS PARA LA ESE HOSPITAL SAN JOSE DEL GUAVIARE</t>
  </si>
  <si>
    <t>Prestación de servicios como profesionales (SUBGERENCIA ADMINISTRATIVA- SISTEMAS) para la ESE HOSPITAL SAN JOSE DEL GUAVIARE  (1)</t>
  </si>
  <si>
    <t>Prestación de servicios como técnico administrativo para la E.S.E HOSPITAL SAN JOSE DEL GUAVIARE ( SISTEMAS 2)</t>
  </si>
  <si>
    <t>Prestación de servicios como auxiliar administrativo para la E.S.E HOSPITAL SAN JOSE DEL GUAVIARE ( FACTURACION 32)</t>
  </si>
  <si>
    <t>Apoyo para realizar anatopraxia, con el fin de garantizar el cyumplimiento de los procesos asistenciales y administrativos en la atencion del paciente</t>
  </si>
  <si>
    <t xml:space="preserve">Suministro de elementos de ferretería para las adecuaciones  de áreas  asistenciales en el marco  del proyecto de inversión "REMODELACIÓN AMPLIACIÓN Y CONSTRUCCIÓN DE LA E.S.E HOSPITAL SAN JOSÉ DEL GUAVIARE”. </t>
  </si>
  <si>
    <t>SUMINISTRO</t>
  </si>
  <si>
    <t xml:space="preserve">ARRENDAMIENTO Y ALQUILER DE PROPIEDADES O EDIFICACIONES  </t>
  </si>
  <si>
    <t>COMPRA DE EQUIPO DE REFRIGERACION  Y MENAJE PARA EL SERVICIO DE COCINA DE LA E.S.E HOSPITAL SAN JOSE</t>
  </si>
  <si>
    <r>
      <t xml:space="preserve">Servicios para contratar </t>
    </r>
    <r>
      <rPr>
        <sz val="9"/>
        <color rgb="FF000000"/>
        <rFont val="Tahoma"/>
        <family val="2"/>
      </rPr>
      <t>una persona natural o jurídica que preste servicios profesionales especializados en derecho laboral, seguridad social y derecho administrativo en materia pensional</t>
    </r>
  </si>
  <si>
    <t>DISEÑO E IMPLEMENTACION DEL SISTEMA DE ADMINISTRACIÓN DEL RIESGO DE LAVADO DE ACTIVOS Y FINANCIACIÓN AL TERRORISMO - FINANCIACIÓN DE LA PROLIFERACIÓN DE ARMAS DE DESTRUCCIÓN MASIVA (SARLAFT / FPADM)  NORMATIVA: CE 009 DE 2016 MODIFICADA POR LA CIRCULAR EXTERNA 20211700000005-5 DE 2021 Y EL ACOMPAÑAMIENTO EN LA ADOPCION E IMPLEMENTACION DE LOS  DEMAS SUBSISTEMAS DE ADMINISTRACION DE RIESGOS (SAR) APLICABLES A LA ENTIDAD DE ACUERDO A LOS LINEAMIENTOS EMANADOS POR LA SUPERINTENDENCIA NACIONAL DE SALUD. Con el fin de garantizar el cumplimiento a la normativa Circular Externa 20211700000004-5 del 15 de septiembre de 2021, en el marco del Sistema Integrado de Gestión del Riesgo (SIGR), del Código de Conducta y Buen Gobierno (CCBG), el Programa de Transparencia Ética Empresarial (PTEE) y de los Subsistemas de Administración de Riesgos (SAR).</t>
  </si>
  <si>
    <t>80101510; 43231604</t>
  </si>
  <si>
    <t>SUMINISTRO E INSTALACION DE UN SISTEMA DE CIRCUITO CERRADO DE TELEVISION (CCTV) PARA LA ESE HOSPITAL SAN JOSE DEL GUAVIARE</t>
  </si>
  <si>
    <t xml:space="preserve">PRESTACIÓN DE SERVICIOS COMO COORDINADOR GENERAL PARA LOS LILNEAMIENTOS TECNICOS PARA LA EJECUCION DE LOS RECURSOS PARA LA IMPLEMENTACION DE LA ESTRATEGIA DE REHABILITACION PSICOSOCIAL COMUNITARIA PARA LA CONVIVENCIA Y LA NO REPETICION </t>
  </si>
  <si>
    <t xml:space="preserve">PRESTACIÓN DE SERVICIOS COMO PROMOTOR DE SALUD PARA LOS LINEAMIENTOS TECNICOS PARA LA EJECUCION DE LOS RECURSOS PARA LA IMPLEMENTACION DE LA ESTRATEGIA DE REHABILITACION PSICOSOCIAL COMUNITARIA PARA LA CONVIVENCIA Y LA NO REPETICION </t>
  </si>
  <si>
    <t xml:space="preserve">PRESTACIÓN DE SERVICIOS COMO PROFESIONAL PSICOSOCIAL  PARA LOS LINEAMIENTOS TECNICOS PARA LA EJECUCION DE LOS RECURSOS PARA LA IMPLEMENTACION DE LA ESTRATEGIA DE REHABILITACION PSICOSOCIAL COMUNITARIA PARA LA CONVIVENCIA Y LA NO REPETICION </t>
  </si>
  <si>
    <t xml:space="preserve">PRESTACIÓN DE SERVICIOS COMO PROFESIONAL ADMINISTRATIVO Y FINANCIERO PARA LOS LINEAMIENTOS TECNICOS PARA LA EJECUCION DE LOS RECURSOS PARA LA IMPLEMENTACION DE LA ESTRATEGIA DE REHABILITACION PSICOSOCIAL COMUNITARIA PARA LA CONVIVENCIA Y LA NO REPETICION </t>
  </si>
  <si>
    <t>SERVICIOS DE ALQUILER DE EQUIPOS DE RADIOFRECUENCIA PARA LA REALIZACIONDE PROCEDIMIENTOS DE LA ESPECIALIDAD DE NEUROCIRUGIA PARA LA E.S.E HOSPITAL SAN JOSE DEL GUAVIARE</t>
  </si>
  <si>
    <t>PRESTACION DE SERVICIOS PROFESIONALES DE APOYO PARA EL AREA DE CONTABILIDAD DE LA E.S.E HOSPITAL SAN JOSE DEL GUAVIARE</t>
  </si>
  <si>
    <t>Grabación y Edición del Himno Institucional de la ESE Hospital San José del Guaviare</t>
  </si>
  <si>
    <t>82101601;83111900</t>
  </si>
  <si>
    <t>78111500;78141500;82101506;82101501;82101502;8210150</t>
  </si>
  <si>
    <t xml:space="preserve">Suministro de bienes y servicios enfocados en garantizar la ejecucion de recursos asignados por el  miinisterio de salud y proteccion social a traves de la resolucion 1275 para la estrategia de rehabilitacion psicosocialcomunitaria para la convivencia y no la repeticion </t>
  </si>
  <si>
    <t>TOTAL DISPONIBLE PARA CERTIFICAR- VIGENCIA 2024</t>
  </si>
  <si>
    <t>TOTAL CERTIFICADO VIGENCIA 2024</t>
  </si>
  <si>
    <t>SALDO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</si>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</sst>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#,###\ &quot;COP&quot;"/>
    <numFmt numFmtId="168" formatCode="_-&quot;$&quot;\ * #,##0_-;\-&quot;$&quot;\ * #,##0_-;_-&quot;$&quot;\ 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entury Gothic"/>
      <family val="2"/>
    </font>
    <font>
      <sz val="10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20"/>
      <color theme="1"/>
      <name val="Verdana"/>
      <family val="2"/>
    </font>
    <font>
      <sz val="9"/>
      <color rgb="FFFF0000"/>
      <name val="Verdana"/>
      <family val="2"/>
    </font>
    <font>
      <b/>
      <sz val="15"/>
      <color theme="1"/>
      <name val="Verdana"/>
      <family val="2"/>
    </font>
    <font>
      <sz val="9"/>
      <color rgb="FF000000"/>
      <name val="Century Gothic"/>
      <family val="2"/>
    </font>
    <font>
      <b/>
      <sz val="12"/>
      <color rgb="FF000000"/>
      <name val="Calibri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9"/>
      <color rgb="FF000000"/>
      <name val="Tahoma"/>
      <family val="2"/>
    </font>
    <font>
      <b/>
      <sz val="15"/>
      <color theme="1"/>
      <name val="Tahoma"/>
      <family val="2"/>
    </font>
    <font>
      <sz val="12"/>
      <color rgb="FF000000"/>
      <name val="Calibri"/>
      <family val="2"/>
      <scheme val="minor"/>
    </font>
    <font>
      <b/>
      <sz val="15"/>
      <name val="Tahoma"/>
      <family val="2"/>
    </font>
    <font>
      <sz val="9"/>
      <name val="Tahoma"/>
      <family val="2"/>
    </font>
    <font>
      <b/>
      <sz val="9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Protection="0">
      <alignment horizontal="center" vertical="center"/>
    </xf>
    <xf numFmtId="49" fontId="4" fillId="0" borderId="0" applyFill="0" applyBorder="0" applyProtection="0">
      <alignment horizontal="left" vertical="center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" fillId="13" borderId="1" applyNumberFormat="0" applyProtection="0">
      <alignment horizontal="left" vertical="center" wrapText="1"/>
    </xf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8" fillId="0" borderId="1" xfId="2" applyFont="1" applyFill="1" applyBorder="1" applyAlignment="1" applyProtection="1">
      <alignment horizontal="center" vertical="top" wrapText="1"/>
    </xf>
    <xf numFmtId="49" fontId="5" fillId="0" borderId="1" xfId="3" applyFont="1" applyFill="1" applyBorder="1" applyAlignment="1" applyProtection="1">
      <alignment horizontal="justify" vertical="top" wrapText="1"/>
      <protection locked="0"/>
    </xf>
    <xf numFmtId="0" fontId="9" fillId="0" borderId="0" xfId="0" applyFont="1" applyFill="1" applyAlignment="1">
      <alignment horizontal="center" vertical="top" wrapText="1"/>
    </xf>
    <xf numFmtId="49" fontId="6" fillId="0" borderId="1" xfId="3" applyFont="1" applyFill="1" applyBorder="1" applyAlignment="1" applyProtection="1">
      <alignment horizontal="justify" vertical="top" wrapText="1"/>
      <protection locked="0"/>
    </xf>
    <xf numFmtId="165" fontId="5" fillId="0" borderId="1" xfId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65" fontId="6" fillId="0" borderId="1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justify" vertical="top" wrapText="1"/>
    </xf>
    <xf numFmtId="165" fontId="5" fillId="0" borderId="1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49" fontId="6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>
      <alignment horizontal="justify" vertical="top" wrapText="1"/>
    </xf>
    <xf numFmtId="49" fontId="5" fillId="0" borderId="0" xfId="3" applyFont="1" applyFill="1" applyBorder="1" applyAlignment="1" applyProtection="1">
      <alignment horizontal="justify" vertical="top" wrapText="1"/>
      <protection locked="0"/>
    </xf>
    <xf numFmtId="49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49" fontId="6" fillId="0" borderId="2" xfId="3" applyFont="1" applyFill="1" applyBorder="1" applyAlignment="1" applyProtection="1">
      <alignment horizontal="justify" vertical="top" wrapText="1"/>
      <protection locked="0"/>
    </xf>
    <xf numFmtId="49" fontId="8" fillId="0" borderId="1" xfId="3" applyFont="1" applyFill="1" applyBorder="1" applyAlignment="1" applyProtection="1">
      <alignment horizontal="center" vertical="top" wrapText="1"/>
      <protection locked="0"/>
    </xf>
    <xf numFmtId="49" fontId="9" fillId="0" borderId="1" xfId="3" applyFont="1" applyFill="1" applyBorder="1" applyAlignment="1" applyProtection="1">
      <alignment horizontal="center" vertical="top" wrapText="1"/>
      <protection locked="0"/>
    </xf>
    <xf numFmtId="49" fontId="6" fillId="3" borderId="1" xfId="3" applyFont="1" applyFill="1" applyBorder="1" applyAlignment="1" applyProtection="1">
      <alignment horizontal="justify" vertical="top" wrapText="1"/>
      <protection locked="0"/>
    </xf>
    <xf numFmtId="49" fontId="5" fillId="3" borderId="1" xfId="3" applyFont="1" applyFill="1" applyBorder="1" applyAlignment="1" applyProtection="1">
      <alignment horizontal="justify" vertical="top" wrapText="1"/>
      <protection locked="0"/>
    </xf>
    <xf numFmtId="165" fontId="5" fillId="3" borderId="1" xfId="1" applyFont="1" applyFill="1" applyBorder="1" applyAlignment="1">
      <alignment vertical="top"/>
    </xf>
    <xf numFmtId="0" fontId="5" fillId="3" borderId="1" xfId="0" applyFont="1" applyFill="1" applyBorder="1" applyAlignment="1">
      <alignment horizontal="justify" vertical="top" wrapText="1"/>
    </xf>
    <xf numFmtId="0" fontId="10" fillId="0" borderId="1" xfId="2" applyFont="1" applyFill="1" applyBorder="1" applyAlignment="1" applyProtection="1">
      <alignment horizontal="center" vertical="top" wrapText="1"/>
    </xf>
    <xf numFmtId="0" fontId="10" fillId="0" borderId="1" xfId="2" applyFont="1" applyFill="1" applyBorder="1" applyAlignment="1" applyProtection="1">
      <alignment horizontal="left" vertical="top" wrapText="1"/>
    </xf>
    <xf numFmtId="165" fontId="10" fillId="0" borderId="1" xfId="1" applyFont="1" applyFill="1" applyBorder="1" applyAlignment="1" applyProtection="1">
      <alignment horizontal="center" vertical="top" wrapText="1"/>
      <protection locked="0"/>
    </xf>
    <xf numFmtId="49" fontId="11" fillId="4" borderId="1" xfId="3" applyFont="1" applyFill="1" applyBorder="1" applyAlignment="1" applyProtection="1">
      <alignment horizontal="left" vertical="top"/>
      <protection locked="0"/>
    </xf>
    <xf numFmtId="49" fontId="11" fillId="0" borderId="1" xfId="3" applyFont="1" applyFill="1" applyBorder="1" applyAlignment="1" applyProtection="1">
      <alignment horizontal="left" vertical="top" wrapText="1"/>
      <protection locked="0"/>
    </xf>
    <xf numFmtId="165" fontId="11" fillId="0" borderId="1" xfId="1" applyFont="1" applyFill="1" applyBorder="1" applyAlignment="1" applyProtection="1">
      <alignment vertical="top"/>
      <protection locked="0"/>
    </xf>
    <xf numFmtId="49" fontId="11" fillId="0" borderId="1" xfId="3" applyFont="1" applyFill="1" applyBorder="1" applyAlignment="1" applyProtection="1">
      <alignment horizontal="justify" vertical="top" wrapText="1"/>
      <protection locked="0"/>
    </xf>
    <xf numFmtId="49" fontId="12" fillId="0" borderId="1" xfId="3" applyFont="1" applyFill="1" applyBorder="1" applyAlignment="1" applyProtection="1">
      <alignment horizontal="left" vertical="top" wrapText="1"/>
      <protection locked="0"/>
    </xf>
    <xf numFmtId="49" fontId="12" fillId="0" borderId="1" xfId="3" applyFont="1" applyFill="1" applyBorder="1" applyAlignment="1" applyProtection="1">
      <alignment horizontal="justify" vertical="top" wrapText="1"/>
      <protection locked="0"/>
    </xf>
    <xf numFmtId="165" fontId="12" fillId="0" borderId="1" xfId="1" applyFont="1" applyFill="1" applyBorder="1" applyAlignment="1" applyProtection="1">
      <alignment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5" borderId="1" xfId="3" applyFont="1" applyFill="1" applyBorder="1" applyAlignment="1" applyProtection="1">
      <alignment horizontal="left" vertical="top"/>
      <protection locked="0"/>
    </xf>
    <xf numFmtId="49" fontId="11" fillId="6" borderId="1" xfId="3" applyFont="1" applyFill="1" applyBorder="1" applyAlignment="1" applyProtection="1">
      <alignment horizontal="justify" vertical="top" wrapText="1"/>
      <protection locked="0"/>
    </xf>
    <xf numFmtId="165" fontId="11" fillId="6" borderId="1" xfId="1" applyFont="1" applyFill="1" applyBorder="1" applyAlignment="1" applyProtection="1">
      <alignment vertical="top"/>
      <protection locked="0"/>
    </xf>
    <xf numFmtId="49" fontId="11" fillId="0" borderId="1" xfId="3" applyFont="1" applyFill="1" applyBorder="1" applyAlignment="1" applyProtection="1">
      <alignment horizontal="left" vertical="top"/>
      <protection locked="0"/>
    </xf>
    <xf numFmtId="0" fontId="11" fillId="4" borderId="1" xfId="0" applyFont="1" applyFill="1" applyBorder="1" applyAlignment="1">
      <alignment vertical="top"/>
    </xf>
    <xf numFmtId="0" fontId="11" fillId="0" borderId="1" xfId="0" applyFont="1" applyBorder="1" applyAlignment="1" applyProtection="1">
      <alignment horizontal="justify" vertical="top" wrapText="1"/>
      <protection locked="0"/>
    </xf>
    <xf numFmtId="0" fontId="11" fillId="0" borderId="1" xfId="0" applyFont="1" applyBorder="1" applyAlignment="1">
      <alignment vertical="top"/>
    </xf>
    <xf numFmtId="165" fontId="11" fillId="0" borderId="1" xfId="1" applyFont="1" applyFill="1" applyBorder="1" applyAlignment="1" applyProtection="1">
      <alignment horizontal="left" vertical="top"/>
      <protection locked="0"/>
    </xf>
    <xf numFmtId="49" fontId="12" fillId="0" borderId="1" xfId="3" applyFont="1" applyFill="1" applyBorder="1" applyAlignment="1" applyProtection="1">
      <alignment horizontal="left" vertical="top"/>
      <protection locked="0"/>
    </xf>
    <xf numFmtId="165" fontId="10" fillId="0" borderId="1" xfId="1" applyFont="1" applyFill="1" applyBorder="1" applyAlignment="1" applyProtection="1">
      <alignment vertical="top"/>
      <protection locked="0"/>
    </xf>
    <xf numFmtId="165" fontId="10" fillId="7" borderId="1" xfId="1" applyFont="1" applyFill="1" applyBorder="1" applyAlignment="1" applyProtection="1">
      <alignment vertical="top"/>
      <protection locked="0"/>
    </xf>
    <xf numFmtId="49" fontId="11" fillId="4" borderId="2" xfId="3" applyFont="1" applyFill="1" applyBorder="1" applyAlignment="1" applyProtection="1">
      <alignment horizontal="left" vertical="top"/>
      <protection locked="0"/>
    </xf>
    <xf numFmtId="49" fontId="11" fillId="0" borderId="2" xfId="3" applyFont="1" applyFill="1" applyBorder="1" applyAlignment="1" applyProtection="1">
      <alignment horizontal="left" vertical="top" wrapText="1"/>
      <protection locked="0"/>
    </xf>
    <xf numFmtId="49" fontId="11" fillId="0" borderId="2" xfId="3" applyFont="1" applyFill="1" applyBorder="1" applyAlignment="1" applyProtection="1">
      <alignment horizontal="justify" vertical="top" wrapText="1"/>
      <protection locked="0"/>
    </xf>
    <xf numFmtId="165" fontId="11" fillId="0" borderId="2" xfId="1" applyFont="1" applyFill="1" applyBorder="1" applyAlignment="1" applyProtection="1">
      <alignment vertical="top"/>
      <protection locked="0"/>
    </xf>
    <xf numFmtId="165" fontId="11" fillId="0" borderId="0" xfId="1" applyFont="1" applyFill="1" applyBorder="1" applyAlignment="1" applyProtection="1">
      <alignment vertical="top"/>
      <protection locked="0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1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1" fillId="6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65" fontId="11" fillId="0" borderId="0" xfId="1" applyFont="1" applyAlignment="1">
      <alignment vertical="top"/>
    </xf>
    <xf numFmtId="49" fontId="17" fillId="0" borderId="1" xfId="3" applyFont="1" applyFill="1" applyBorder="1" applyAlignment="1" applyProtection="1">
      <alignment horizontal="left" vertical="top" wrapText="1"/>
      <protection locked="0"/>
    </xf>
    <xf numFmtId="165" fontId="10" fillId="0" borderId="3" xfId="1" applyFont="1" applyFill="1" applyBorder="1" applyAlignment="1" applyProtection="1">
      <alignment horizontal="center" vertical="top" wrapText="1"/>
      <protection locked="0"/>
    </xf>
    <xf numFmtId="49" fontId="10" fillId="0" borderId="1" xfId="3" applyFont="1" applyFill="1" applyBorder="1" applyAlignment="1" applyProtection="1">
      <alignment horizontal="left" vertical="top" wrapText="1"/>
      <protection locked="0"/>
    </xf>
    <xf numFmtId="166" fontId="10" fillId="0" borderId="1" xfId="5" applyFont="1" applyFill="1" applyBorder="1" applyAlignment="1" applyProtection="1">
      <alignment horizontal="center" vertical="top" wrapText="1"/>
      <protection locked="0"/>
    </xf>
    <xf numFmtId="166" fontId="11" fillId="0" borderId="1" xfId="5" applyFont="1" applyFill="1" applyBorder="1" applyAlignment="1" applyProtection="1">
      <alignment vertical="top"/>
      <protection locked="0"/>
    </xf>
    <xf numFmtId="166" fontId="11" fillId="0" borderId="0" xfId="5" applyFont="1" applyAlignment="1">
      <alignment vertical="top"/>
    </xf>
    <xf numFmtId="165" fontId="5" fillId="0" borderId="0" xfId="0" applyNumberFormat="1" applyFont="1" applyFill="1" applyAlignment="1">
      <alignment vertical="top"/>
    </xf>
    <xf numFmtId="165" fontId="11" fillId="0" borderId="1" xfId="1" applyFont="1" applyFill="1" applyBorder="1" applyAlignment="1" applyProtection="1">
      <alignment horizontal="justify" vertical="justify" wrapText="1"/>
      <protection locked="0"/>
    </xf>
    <xf numFmtId="165" fontId="10" fillId="0" borderId="1" xfId="1" applyFont="1" applyFill="1" applyBorder="1" applyAlignment="1" applyProtection="1">
      <alignment horizontal="justify" vertical="justify" wrapText="1"/>
      <protection locked="0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11" fillId="0" borderId="1" xfId="0" applyFont="1" applyBorder="1"/>
    <xf numFmtId="0" fontId="11" fillId="0" borderId="1" xfId="0" applyFont="1" applyBorder="1" applyAlignment="1">
      <alignment horizontal="justify" vertical="justify" wrapText="1"/>
    </xf>
    <xf numFmtId="49" fontId="13" fillId="6" borderId="1" xfId="3" applyFont="1" applyFill="1" applyBorder="1" applyAlignment="1" applyProtection="1">
      <alignment horizontal="justify" vertical="top" wrapText="1"/>
      <protection locked="0"/>
    </xf>
    <xf numFmtId="165" fontId="11" fillId="6" borderId="1" xfId="1" applyFont="1" applyFill="1" applyBorder="1" applyAlignment="1">
      <alignment vertical="top"/>
    </xf>
    <xf numFmtId="166" fontId="11" fillId="6" borderId="1" xfId="5" applyFont="1" applyFill="1" applyBorder="1" applyAlignment="1" applyProtection="1">
      <alignment vertical="top"/>
      <protection locked="0"/>
    </xf>
    <xf numFmtId="165" fontId="13" fillId="6" borderId="1" xfId="1" applyFont="1" applyFill="1" applyBorder="1" applyAlignment="1" applyProtection="1">
      <alignment vertical="top"/>
      <protection locked="0"/>
    </xf>
    <xf numFmtId="166" fontId="13" fillId="6" borderId="1" xfId="5" applyFont="1" applyFill="1" applyBorder="1" applyAlignment="1" applyProtection="1">
      <alignment vertical="top"/>
      <protection locked="0"/>
    </xf>
    <xf numFmtId="166" fontId="11" fillId="6" borderId="1" xfId="5" applyFont="1" applyFill="1" applyBorder="1" applyAlignment="1">
      <alignment vertical="top"/>
    </xf>
    <xf numFmtId="49" fontId="10" fillId="6" borderId="1" xfId="3" applyFont="1" applyFill="1" applyBorder="1" applyAlignment="1" applyProtection="1">
      <alignment horizontal="justify" vertical="top" wrapText="1"/>
      <protection locked="0"/>
    </xf>
    <xf numFmtId="0" fontId="18" fillId="6" borderId="1" xfId="0" applyFont="1" applyFill="1" applyBorder="1" applyAlignment="1">
      <alignment horizontal="left" vertical="top" wrapText="1"/>
    </xf>
    <xf numFmtId="164" fontId="11" fillId="0" borderId="0" xfId="1" applyNumberFormat="1" applyFont="1" applyAlignment="1">
      <alignment vertical="top"/>
    </xf>
    <xf numFmtId="49" fontId="11" fillId="3" borderId="1" xfId="3" applyFont="1" applyFill="1" applyBorder="1" applyAlignment="1" applyProtection="1">
      <alignment horizontal="left" vertical="top"/>
      <protection locked="0"/>
    </xf>
    <xf numFmtId="49" fontId="11" fillId="3" borderId="1" xfId="3" applyFont="1" applyFill="1" applyBorder="1" applyAlignment="1" applyProtection="1">
      <alignment horizontal="left" vertical="top" wrapText="1"/>
      <protection locked="0"/>
    </xf>
    <xf numFmtId="49" fontId="11" fillId="3" borderId="1" xfId="3" applyFont="1" applyFill="1" applyBorder="1" applyAlignment="1" applyProtection="1">
      <alignment horizontal="justify" vertical="top" wrapText="1"/>
      <protection locked="0"/>
    </xf>
    <xf numFmtId="165" fontId="11" fillId="3" borderId="1" xfId="1" applyFont="1" applyFill="1" applyBorder="1" applyAlignment="1" applyProtection="1">
      <alignment vertical="top"/>
      <protection locked="0"/>
    </xf>
    <xf numFmtId="0" fontId="11" fillId="3" borderId="1" xfId="0" applyFont="1" applyFill="1" applyBorder="1" applyAlignment="1">
      <alignment vertical="top"/>
    </xf>
    <xf numFmtId="0" fontId="11" fillId="3" borderId="0" xfId="0" applyFont="1" applyFill="1" applyAlignment="1">
      <alignment vertical="top"/>
    </xf>
    <xf numFmtId="49" fontId="12" fillId="3" borderId="1" xfId="3" applyFont="1" applyFill="1" applyBorder="1" applyAlignment="1" applyProtection="1">
      <alignment horizontal="left" vertical="top"/>
      <protection locked="0"/>
    </xf>
    <xf numFmtId="49" fontId="12" fillId="3" borderId="1" xfId="3" applyFont="1" applyFill="1" applyBorder="1" applyAlignment="1" applyProtection="1">
      <alignment horizontal="left" vertical="top" wrapText="1"/>
      <protection locked="0"/>
    </xf>
    <xf numFmtId="49" fontId="12" fillId="3" borderId="1" xfId="3" applyFont="1" applyFill="1" applyBorder="1" applyAlignment="1" applyProtection="1">
      <alignment horizontal="justify" vertical="top" wrapText="1"/>
      <protection locked="0"/>
    </xf>
    <xf numFmtId="165" fontId="12" fillId="3" borderId="1" xfId="1" applyFont="1" applyFill="1" applyBorder="1" applyAlignment="1" applyProtection="1">
      <alignment vertical="top"/>
      <protection locked="0"/>
    </xf>
    <xf numFmtId="165" fontId="11" fillId="3" borderId="1" xfId="1" applyFont="1" applyFill="1" applyBorder="1" applyAlignment="1" applyProtection="1">
      <alignment horizontal="justify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165" fontId="9" fillId="8" borderId="1" xfId="1" applyFont="1" applyFill="1" applyBorder="1" applyAlignment="1">
      <alignment vertical="top"/>
    </xf>
    <xf numFmtId="49" fontId="11" fillId="6" borderId="1" xfId="3" applyFont="1" applyFill="1" applyBorder="1" applyAlignment="1" applyProtection="1">
      <alignment horizontal="left" vertical="top"/>
      <protection locked="0"/>
    </xf>
    <xf numFmtId="49" fontId="11" fillId="6" borderId="1" xfId="3" applyFont="1" applyFill="1" applyBorder="1" applyAlignment="1" applyProtection="1">
      <alignment horizontal="left" vertical="top" wrapText="1"/>
      <protection locked="0"/>
    </xf>
    <xf numFmtId="165" fontId="11" fillId="6" borderId="1" xfId="0" applyNumberFormat="1" applyFont="1" applyFill="1" applyBorder="1" applyAlignment="1">
      <alignment vertical="top"/>
    </xf>
    <xf numFmtId="0" fontId="0" fillId="6" borderId="1" xfId="0" applyFill="1" applyBorder="1"/>
    <xf numFmtId="0" fontId="0" fillId="6" borderId="1" xfId="0" applyFill="1" applyBorder="1" applyAlignment="1">
      <alignment horizontal="justify" vertical="justify" wrapText="1"/>
    </xf>
    <xf numFmtId="0" fontId="11" fillId="6" borderId="1" xfId="0" applyFont="1" applyFill="1" applyBorder="1" applyAlignment="1">
      <alignment horizontal="justify" vertical="justify" wrapText="1"/>
    </xf>
    <xf numFmtId="49" fontId="13" fillId="6" borderId="1" xfId="3" applyFont="1" applyFill="1" applyBorder="1" applyAlignment="1" applyProtection="1">
      <alignment horizontal="left" vertical="top" wrapText="1"/>
      <protection locked="0"/>
    </xf>
    <xf numFmtId="165" fontId="11" fillId="6" borderId="1" xfId="1" applyFont="1" applyFill="1" applyBorder="1" applyAlignment="1" applyProtection="1">
      <alignment horizontal="left" vertical="top"/>
      <protection locked="0"/>
    </xf>
    <xf numFmtId="165" fontId="12" fillId="6" borderId="1" xfId="1" applyFont="1" applyFill="1" applyBorder="1" applyAlignment="1" applyProtection="1">
      <alignment vertical="top"/>
      <protection locked="0"/>
    </xf>
    <xf numFmtId="165" fontId="11" fillId="6" borderId="1" xfId="1" applyFont="1" applyFill="1" applyBorder="1" applyAlignment="1" applyProtection="1">
      <alignment horizontal="justify" vertical="top" wrapText="1"/>
      <protection locked="0"/>
    </xf>
    <xf numFmtId="49" fontId="6" fillId="6" borderId="1" xfId="3" applyFont="1" applyFill="1" applyBorder="1" applyAlignment="1" applyProtection="1">
      <alignment horizontal="justify" vertical="top" wrapText="1"/>
      <protection locked="0"/>
    </xf>
    <xf numFmtId="49" fontId="5" fillId="6" borderId="1" xfId="3" applyFont="1" applyFill="1" applyBorder="1" applyAlignment="1" applyProtection="1">
      <alignment horizontal="justify" vertical="top" wrapText="1"/>
      <protection locked="0"/>
    </xf>
    <xf numFmtId="165" fontId="5" fillId="6" borderId="1" xfId="1" applyFont="1" applyFill="1" applyBorder="1" applyAlignment="1">
      <alignment vertical="top"/>
    </xf>
    <xf numFmtId="165" fontId="5" fillId="6" borderId="0" xfId="0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9" fontId="6" fillId="9" borderId="1" xfId="3" applyFont="1" applyFill="1" applyBorder="1" applyAlignment="1" applyProtection="1">
      <alignment horizontal="justify" vertical="top" wrapText="1"/>
      <protection locked="0"/>
    </xf>
    <xf numFmtId="49" fontId="5" fillId="9" borderId="1" xfId="3" applyFont="1" applyFill="1" applyBorder="1" applyAlignment="1" applyProtection="1">
      <alignment horizontal="justify" vertical="top" wrapText="1"/>
      <protection locked="0"/>
    </xf>
    <xf numFmtId="165" fontId="5" fillId="9" borderId="1" xfId="1" applyFont="1" applyFill="1" applyBorder="1" applyAlignment="1">
      <alignment vertical="top"/>
    </xf>
    <xf numFmtId="165" fontId="5" fillId="9" borderId="0" xfId="0" applyNumberFormat="1" applyFont="1" applyFill="1" applyAlignment="1">
      <alignment vertical="top"/>
    </xf>
    <xf numFmtId="0" fontId="5" fillId="9" borderId="0" xfId="0" applyFont="1" applyFill="1" applyAlignment="1">
      <alignment vertical="top"/>
    </xf>
    <xf numFmtId="49" fontId="6" fillId="9" borderId="1" xfId="3" applyFont="1" applyFill="1" applyBorder="1" applyAlignment="1" applyProtection="1">
      <alignment horizontal="left" vertical="top" wrapText="1"/>
      <protection locked="0"/>
    </xf>
    <xf numFmtId="0" fontId="5" fillId="9" borderId="1" xfId="0" applyFont="1" applyFill="1" applyBorder="1" applyAlignment="1">
      <alignment horizontal="justify" vertical="top" wrapText="1"/>
    </xf>
    <xf numFmtId="49" fontId="11" fillId="9" borderId="1" xfId="3" applyFont="1" applyFill="1" applyBorder="1" applyAlignment="1" applyProtection="1">
      <alignment horizontal="left" vertical="top" wrapText="1"/>
      <protection locked="0"/>
    </xf>
    <xf numFmtId="49" fontId="11" fillId="9" borderId="1" xfId="3" applyFont="1" applyFill="1" applyBorder="1" applyAlignment="1" applyProtection="1">
      <alignment horizontal="justify" vertical="top" wrapText="1"/>
      <protection locked="0"/>
    </xf>
    <xf numFmtId="0" fontId="0" fillId="9" borderId="1" xfId="0" applyFill="1" applyBorder="1" applyAlignment="1">
      <alignment horizontal="justify" vertical="top" wrapText="1"/>
    </xf>
    <xf numFmtId="0" fontId="21" fillId="10" borderId="0" xfId="0" applyFont="1" applyFill="1" applyAlignment="1">
      <alignment vertical="top" wrapText="1" indent="1"/>
    </xf>
    <xf numFmtId="166" fontId="11" fillId="3" borderId="1" xfId="5" applyFont="1" applyFill="1" applyBorder="1" applyAlignment="1" applyProtection="1">
      <alignment vertical="top"/>
      <protection locked="0"/>
    </xf>
    <xf numFmtId="166" fontId="11" fillId="0" borderId="2" xfId="5" applyFont="1" applyFill="1" applyBorder="1" applyAlignment="1" applyProtection="1">
      <alignment vertical="top"/>
      <protection locked="0"/>
    </xf>
    <xf numFmtId="0" fontId="0" fillId="0" borderId="0" xfId="0" applyFont="1"/>
    <xf numFmtId="0" fontId="18" fillId="0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23" fillId="11" borderId="1" xfId="0" applyFont="1" applyFill="1" applyBorder="1" applyAlignment="1">
      <alignment horizontal="left" vertical="center" wrapText="1"/>
    </xf>
    <xf numFmtId="0" fontId="24" fillId="0" borderId="1" xfId="2" applyFont="1" applyFill="1" applyBorder="1" applyAlignment="1" applyProtection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/>
    </xf>
    <xf numFmtId="0" fontId="17" fillId="0" borderId="1" xfId="2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66" fontId="23" fillId="11" borderId="1" xfId="5" applyFont="1" applyFill="1" applyBorder="1" applyAlignment="1">
      <alignment horizontal="right" vertical="center" wrapText="1"/>
    </xf>
    <xf numFmtId="166" fontId="0" fillId="0" borderId="0" xfId="5" applyFont="1"/>
    <xf numFmtId="166" fontId="8" fillId="0" borderId="1" xfId="5" applyFont="1" applyFill="1" applyBorder="1" applyAlignment="1" applyProtection="1">
      <alignment horizontal="center" vertical="top" wrapText="1"/>
      <protection locked="0"/>
    </xf>
    <xf numFmtId="166" fontId="5" fillId="3" borderId="1" xfId="5" applyFont="1" applyFill="1" applyBorder="1" applyAlignment="1">
      <alignment vertical="top"/>
    </xf>
    <xf numFmtId="166" fontId="5" fillId="0" borderId="1" xfId="5" applyFont="1" applyFill="1" applyBorder="1" applyAlignment="1">
      <alignment vertical="top"/>
    </xf>
    <xf numFmtId="166" fontId="5" fillId="0" borderId="0" xfId="5" applyFont="1" applyFill="1" applyBorder="1" applyAlignment="1">
      <alignment vertical="top"/>
    </xf>
    <xf numFmtId="166" fontId="21" fillId="10" borderId="0" xfId="5" applyFont="1" applyFill="1" applyAlignment="1">
      <alignment vertical="top" wrapText="1" indent="1"/>
    </xf>
    <xf numFmtId="166" fontId="5" fillId="0" borderId="0" xfId="5" applyFont="1" applyFill="1" applyAlignment="1">
      <alignment vertical="top"/>
    </xf>
    <xf numFmtId="165" fontId="27" fillId="0" borderId="1" xfId="1" applyFont="1" applyFill="1" applyBorder="1" applyAlignment="1" applyProtection="1">
      <alignment horizontal="center" vertical="top"/>
      <protection locked="0"/>
    </xf>
    <xf numFmtId="49" fontId="6" fillId="3" borderId="1" xfId="3" applyFont="1" applyFill="1" applyBorder="1" applyAlignment="1" applyProtection="1">
      <alignment horizontal="center" vertical="top" wrapText="1"/>
      <protection locked="0"/>
    </xf>
    <xf numFmtId="0" fontId="26" fillId="11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49" fontId="11" fillId="0" borderId="1" xfId="3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/>
    <xf numFmtId="166" fontId="17" fillId="0" borderId="1" xfId="5" applyFont="1" applyFill="1" applyBorder="1" applyAlignment="1" applyProtection="1">
      <alignment horizontal="center" vertical="top"/>
      <protection locked="0"/>
    </xf>
    <xf numFmtId="166" fontId="23" fillId="0" borderId="1" xfId="5" applyFont="1" applyBorder="1" applyAlignment="1">
      <alignment horizontal="right"/>
    </xf>
    <xf numFmtId="166" fontId="24" fillId="0" borderId="1" xfId="5" applyFont="1" applyFill="1" applyBorder="1" applyAlignment="1" applyProtection="1">
      <alignment horizontal="right" vertical="top"/>
      <protection locked="0"/>
    </xf>
    <xf numFmtId="166" fontId="4" fillId="0" borderId="1" xfId="5" applyFont="1" applyBorder="1" applyAlignment="1">
      <alignment horizontal="right"/>
    </xf>
    <xf numFmtId="166" fontId="23" fillId="0" borderId="1" xfId="5" applyFont="1" applyBorder="1" applyAlignment="1">
      <alignment horizontal="right" vertical="center"/>
    </xf>
    <xf numFmtId="166" fontId="0" fillId="0" borderId="1" xfId="5" applyFont="1" applyBorder="1"/>
    <xf numFmtId="165" fontId="10" fillId="0" borderId="1" xfId="1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Fill="1" applyBorder="1" applyAlignment="1" applyProtection="1">
      <alignment horizontal="justify" vertical="top" wrapText="1"/>
      <protection locked="0"/>
    </xf>
    <xf numFmtId="165" fontId="12" fillId="3" borderId="1" xfId="1" applyFont="1" applyFill="1" applyBorder="1" applyAlignment="1" applyProtection="1">
      <alignment horizontal="justify" vertical="top" wrapText="1"/>
      <protection locked="0"/>
    </xf>
    <xf numFmtId="165" fontId="12" fillId="0" borderId="1" xfId="1" applyFont="1" applyFill="1" applyBorder="1" applyAlignment="1" applyProtection="1">
      <alignment horizontal="justify" vertical="top" wrapText="1"/>
      <protection locked="0"/>
    </xf>
    <xf numFmtId="165" fontId="12" fillId="6" borderId="1" xfId="1" applyFont="1" applyFill="1" applyBorder="1" applyAlignment="1" applyProtection="1">
      <alignment horizontal="justify" vertical="top" wrapText="1"/>
      <protection locked="0"/>
    </xf>
    <xf numFmtId="0" fontId="11" fillId="6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justify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justify" vertical="top" wrapText="1"/>
    </xf>
    <xf numFmtId="165" fontId="11" fillId="0" borderId="0" xfId="1" applyFont="1" applyFill="1" applyBorder="1" applyAlignment="1" applyProtection="1">
      <alignment horizontal="justify" vertical="top" wrapText="1"/>
      <protection locked="0"/>
    </xf>
    <xf numFmtId="165" fontId="11" fillId="0" borderId="0" xfId="0" applyNumberFormat="1" applyFont="1" applyAlignment="1">
      <alignment vertical="top"/>
    </xf>
    <xf numFmtId="0" fontId="11" fillId="0" borderId="0" xfId="0" applyFont="1" applyAlignment="1">
      <alignment horizontal="justify" vertical="top" wrapText="1"/>
    </xf>
    <xf numFmtId="0" fontId="25" fillId="0" borderId="0" xfId="6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49" fontId="6" fillId="12" borderId="1" xfId="3" applyFont="1" applyFill="1" applyBorder="1" applyAlignment="1" applyProtection="1">
      <alignment horizontal="justify" vertical="top" wrapText="1"/>
      <protection locked="0"/>
    </xf>
    <xf numFmtId="0" fontId="5" fillId="12" borderId="1" xfId="0" applyFont="1" applyFill="1" applyBorder="1" applyAlignment="1">
      <alignment horizontal="justify" vertical="top" wrapText="1"/>
    </xf>
    <xf numFmtId="165" fontId="5" fillId="12" borderId="1" xfId="1" applyFont="1" applyFill="1" applyBorder="1" applyAlignment="1">
      <alignment vertical="top"/>
    </xf>
    <xf numFmtId="49" fontId="5" fillId="12" borderId="1" xfId="3" applyFont="1" applyFill="1" applyBorder="1" applyAlignment="1" applyProtection="1">
      <alignment horizontal="justify" vertical="top" wrapText="1"/>
      <protection locked="0"/>
    </xf>
    <xf numFmtId="165" fontId="5" fillId="12" borderId="0" xfId="0" applyNumberFormat="1" applyFont="1" applyFill="1" applyAlignment="1">
      <alignment vertical="top"/>
    </xf>
    <xf numFmtId="0" fontId="5" fillId="12" borderId="0" xfId="0" applyFont="1" applyFill="1" applyAlignment="1">
      <alignment vertical="top"/>
    </xf>
    <xf numFmtId="165" fontId="29" fillId="5" borderId="0" xfId="1" applyFont="1" applyFill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165" fontId="29" fillId="0" borderId="0" xfId="1" applyFont="1" applyAlignment="1" applyProtection="1">
      <alignment vertical="top"/>
      <protection locked="0"/>
    </xf>
    <xf numFmtId="49" fontId="29" fillId="7" borderId="1" xfId="3" applyFont="1" applyFill="1" applyBorder="1" applyAlignment="1" applyProtection="1">
      <alignment horizontal="justify" vertical="top" wrapText="1"/>
      <protection locked="0"/>
    </xf>
    <xf numFmtId="49" fontId="29" fillId="15" borderId="1" xfId="3" applyFont="1" applyFill="1" applyBorder="1" applyAlignment="1" applyProtection="1">
      <alignment horizontal="justify" vertical="top" wrapText="1"/>
      <protection locked="0"/>
    </xf>
    <xf numFmtId="167" fontId="29" fillId="15" borderId="1" xfId="4" applyFont="1" applyFill="1" applyBorder="1" applyAlignment="1" applyProtection="1">
      <alignment vertical="top"/>
      <protection locked="0"/>
    </xf>
    <xf numFmtId="165" fontId="29" fillId="0" borderId="0" xfId="1" applyFont="1" applyBorder="1" applyAlignment="1" applyProtection="1">
      <alignment vertical="top"/>
      <protection locked="0"/>
    </xf>
    <xf numFmtId="49" fontId="28" fillId="18" borderId="8" xfId="3" applyFont="1" applyFill="1" applyBorder="1" applyAlignment="1" applyProtection="1">
      <alignment horizontal="center" vertical="top" wrapText="1"/>
      <protection locked="0"/>
    </xf>
    <xf numFmtId="165" fontId="28" fillId="18" borderId="7" xfId="1" applyFont="1" applyFill="1" applyBorder="1" applyAlignment="1" applyProtection="1">
      <alignment horizontal="center" vertical="top" wrapText="1"/>
      <protection locked="0"/>
    </xf>
    <xf numFmtId="0" fontId="28" fillId="18" borderId="8" xfId="2" applyFont="1" applyFill="1" applyBorder="1" applyAlignment="1" applyProtection="1">
      <alignment horizontal="justify" vertical="top" wrapText="1"/>
    </xf>
    <xf numFmtId="165" fontId="29" fillId="15" borderId="1" xfId="1" applyFont="1" applyFill="1" applyBorder="1" applyAlignment="1" applyProtection="1">
      <alignment vertical="top"/>
      <protection locked="0"/>
    </xf>
    <xf numFmtId="165" fontId="29" fillId="7" borderId="1" xfId="1" applyFont="1" applyFill="1" applyBorder="1" applyAlignment="1" applyProtection="1">
      <alignment vertical="top"/>
      <protection locked="0"/>
    </xf>
    <xf numFmtId="165" fontId="29" fillId="15" borderId="1" xfId="1" applyFont="1" applyFill="1" applyBorder="1" applyAlignment="1" applyProtection="1">
      <alignment horizontal="justify" vertical="top" wrapText="1"/>
      <protection locked="0"/>
    </xf>
    <xf numFmtId="49" fontId="29" fillId="17" borderId="1" xfId="3" applyFont="1" applyFill="1" applyBorder="1" applyAlignment="1" applyProtection="1">
      <alignment horizontal="justify" vertical="top" wrapText="1"/>
      <protection locked="0"/>
    </xf>
    <xf numFmtId="165" fontId="29" fillId="17" borderId="1" xfId="1" applyFont="1" applyFill="1" applyBorder="1" applyAlignment="1" applyProtection="1">
      <alignment horizontal="justify" vertical="top" wrapText="1"/>
      <protection locked="0"/>
    </xf>
    <xf numFmtId="165" fontId="29" fillId="17" borderId="1" xfId="1" applyFont="1" applyFill="1" applyBorder="1" applyAlignment="1" applyProtection="1">
      <alignment vertical="top"/>
      <protection locked="0"/>
    </xf>
    <xf numFmtId="165" fontId="28" fillId="18" borderId="8" xfId="1" applyFont="1" applyFill="1" applyBorder="1" applyAlignment="1" applyProtection="1">
      <alignment horizontal="center" vertical="top" wrapText="1"/>
      <protection locked="0"/>
    </xf>
    <xf numFmtId="165" fontId="29" fillId="7" borderId="1" xfId="1" applyFont="1" applyFill="1" applyBorder="1" applyAlignment="1" applyProtection="1">
      <alignment horizontal="justify" vertical="top" wrapText="1"/>
      <protection locked="0"/>
    </xf>
    <xf numFmtId="49" fontId="29" fillId="19" borderId="1" xfId="3" applyFont="1" applyFill="1" applyBorder="1" applyAlignment="1" applyProtection="1">
      <alignment horizontal="justify" vertical="top" wrapText="1"/>
      <protection locked="0"/>
    </xf>
    <xf numFmtId="165" fontId="29" fillId="19" borderId="1" xfId="1" applyFont="1" applyFill="1" applyBorder="1" applyAlignment="1" applyProtection="1">
      <alignment vertical="top"/>
      <protection locked="0"/>
    </xf>
    <xf numFmtId="165" fontId="31" fillId="7" borderId="1" xfId="1" applyFont="1" applyFill="1" applyBorder="1" applyAlignment="1" applyProtection="1">
      <alignment vertical="top"/>
      <protection locked="0"/>
    </xf>
    <xf numFmtId="165" fontId="29" fillId="19" borderId="1" xfId="1" applyFont="1" applyFill="1" applyBorder="1" applyAlignment="1" applyProtection="1">
      <alignment horizontal="justify" vertical="top" wrapText="1"/>
      <protection locked="0"/>
    </xf>
    <xf numFmtId="165" fontId="29" fillId="5" borderId="3" xfId="1" applyFont="1" applyFill="1" applyBorder="1" applyAlignment="1" applyProtection="1">
      <alignment horizontal="center" vertical="top"/>
      <protection locked="0"/>
    </xf>
    <xf numFmtId="165" fontId="29" fillId="5" borderId="1" xfId="1" applyFont="1" applyFill="1" applyBorder="1" applyAlignment="1" applyProtection="1">
      <alignment horizontal="center" vertical="top"/>
      <protection locked="0"/>
    </xf>
    <xf numFmtId="44" fontId="29" fillId="16" borderId="4" xfId="0" applyNumberFormat="1" applyFont="1" applyFill="1" applyBorder="1" applyAlignment="1" applyProtection="1">
      <alignment horizontal="center" vertical="top"/>
      <protection locked="0"/>
    </xf>
    <xf numFmtId="44" fontId="32" fillId="16" borderId="4" xfId="0" applyNumberFormat="1" applyFont="1" applyFill="1" applyBorder="1" applyAlignment="1" applyProtection="1">
      <alignment horizontal="center" vertical="top" wrapText="1"/>
      <protection locked="0"/>
    </xf>
    <xf numFmtId="165" fontId="29" fillId="9" borderId="1" xfId="1" applyFont="1" applyFill="1" applyBorder="1" applyAlignment="1">
      <alignment horizontal="center" vertical="top"/>
    </xf>
    <xf numFmtId="165" fontId="28" fillId="9" borderId="1" xfId="1" applyFont="1" applyFill="1" applyBorder="1" applyAlignment="1">
      <alignment horizontal="center" vertical="top" wrapText="1"/>
    </xf>
    <xf numFmtId="165" fontId="29" fillId="5" borderId="9" xfId="1" applyFont="1" applyFill="1" applyBorder="1" applyAlignment="1" applyProtection="1">
      <alignment horizontal="center" vertical="top"/>
      <protection locked="0"/>
    </xf>
    <xf numFmtId="49" fontId="29" fillId="7" borderId="1" xfId="3" applyFont="1" applyFill="1" applyBorder="1" applyAlignment="1" applyProtection="1">
      <alignment horizontal="left" vertical="top" wrapText="1" indent="1"/>
      <protection locked="0"/>
    </xf>
    <xf numFmtId="165" fontId="29" fillId="17" borderId="1" xfId="1" applyFont="1" applyFill="1" applyBorder="1" applyAlignment="1" applyProtection="1">
      <alignment horizontal="left" vertical="top" wrapText="1"/>
      <protection locked="0"/>
    </xf>
    <xf numFmtId="165" fontId="28" fillId="9" borderId="4" xfId="1" applyFont="1" applyFill="1" applyBorder="1" applyAlignment="1">
      <alignment horizontal="center" vertical="top" wrapText="1"/>
    </xf>
    <xf numFmtId="165" fontId="29" fillId="9" borderId="4" xfId="1" applyFont="1" applyFill="1" applyBorder="1" applyAlignment="1">
      <alignment horizontal="center" vertical="top"/>
    </xf>
    <xf numFmtId="165" fontId="29" fillId="5" borderId="1" xfId="1" applyFont="1" applyFill="1" applyBorder="1" applyAlignment="1" applyProtection="1">
      <alignment vertical="top"/>
      <protection locked="0"/>
    </xf>
    <xf numFmtId="44" fontId="29" fillId="16" borderId="1" xfId="0" applyNumberFormat="1" applyFont="1" applyFill="1" applyBorder="1" applyAlignment="1" applyProtection="1">
      <alignment vertical="top"/>
      <protection locked="0"/>
    </xf>
    <xf numFmtId="165" fontId="29" fillId="9" borderId="1" xfId="1" applyFont="1" applyFill="1" applyBorder="1" applyAlignment="1">
      <alignment vertical="top"/>
    </xf>
    <xf numFmtId="0" fontId="33" fillId="11" borderId="2" xfId="0" applyFont="1" applyFill="1" applyBorder="1" applyAlignment="1">
      <alignment horizontal="left" vertical="top" wrapText="1"/>
    </xf>
    <xf numFmtId="165" fontId="30" fillId="14" borderId="1" xfId="1" applyFont="1" applyFill="1" applyBorder="1" applyAlignment="1">
      <alignment horizontal="center" vertical="top" wrapText="1"/>
    </xf>
    <xf numFmtId="165" fontId="4" fillId="14" borderId="1" xfId="1" applyFont="1" applyFill="1" applyBorder="1" applyAlignment="1">
      <alignment horizontal="center" vertical="top" wrapText="1"/>
    </xf>
    <xf numFmtId="165" fontId="29" fillId="15" borderId="1" xfId="1" applyFont="1" applyFill="1" applyBorder="1" applyAlignment="1">
      <alignment horizontal="right" vertical="top"/>
    </xf>
    <xf numFmtId="44" fontId="4" fillId="16" borderId="4" xfId="0" applyNumberFormat="1" applyFont="1" applyFill="1" applyBorder="1" applyAlignment="1" applyProtection="1">
      <alignment horizontal="center" vertical="top" wrapText="1"/>
      <protection locked="0"/>
    </xf>
    <xf numFmtId="0" fontId="28" fillId="18" borderId="6" xfId="2" applyFont="1" applyFill="1" applyBorder="1" applyAlignment="1" applyProtection="1">
      <alignment horizontal="left" vertical="top" wrapText="1"/>
    </xf>
    <xf numFmtId="49" fontId="29" fillId="15" borderId="1" xfId="3" applyFont="1" applyFill="1" applyBorder="1" applyAlignment="1" applyProtection="1">
      <alignment horizontal="left" vertical="top" wrapText="1"/>
      <protection locked="0"/>
    </xf>
    <xf numFmtId="49" fontId="29" fillId="7" borderId="1" xfId="3" applyFont="1" applyFill="1" applyBorder="1" applyAlignment="1" applyProtection="1">
      <alignment horizontal="left" vertical="top" wrapText="1"/>
      <protection locked="0"/>
    </xf>
    <xf numFmtId="49" fontId="29" fillId="17" borderId="1" xfId="3" applyFont="1" applyFill="1" applyBorder="1" applyAlignment="1" applyProtection="1">
      <alignment horizontal="left" vertical="top" wrapText="1"/>
      <protection locked="0"/>
    </xf>
    <xf numFmtId="49" fontId="29" fillId="19" borderId="1" xfId="3" applyFont="1" applyFill="1" applyBorder="1" applyAlignment="1" applyProtection="1">
      <alignment horizontal="left" vertical="top" wrapText="1"/>
      <protection locked="0"/>
    </xf>
    <xf numFmtId="165" fontId="29" fillId="15" borderId="1" xfId="1" applyFont="1" applyFill="1" applyBorder="1" applyAlignment="1" applyProtection="1">
      <alignment horizontal="left" vertical="top" wrapText="1"/>
      <protection locked="0"/>
    </xf>
    <xf numFmtId="165" fontId="29" fillId="7" borderId="1" xfId="1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165" fontId="29" fillId="15" borderId="5" xfId="1" applyFont="1" applyFill="1" applyBorder="1" applyAlignment="1" applyProtection="1">
      <alignment horizontal="right" vertical="top" wrapText="1"/>
      <protection locked="0"/>
    </xf>
    <xf numFmtId="165" fontId="29" fillId="14" borderId="1" xfId="1" applyFont="1" applyFill="1" applyBorder="1" applyAlignment="1">
      <alignment vertical="top"/>
    </xf>
    <xf numFmtId="0" fontId="28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vertical="top"/>
    </xf>
    <xf numFmtId="0" fontId="29" fillId="0" borderId="0" xfId="0" applyFont="1" applyAlignment="1">
      <alignment horizontal="justify" vertical="top"/>
    </xf>
    <xf numFmtId="0" fontId="29" fillId="0" borderId="1" xfId="0" applyFont="1" applyBorder="1" applyAlignment="1">
      <alignment horizontal="justify" vertical="top"/>
    </xf>
    <xf numFmtId="165" fontId="30" fillId="4" borderId="1" xfId="1" applyFont="1" applyFill="1" applyBorder="1" applyAlignment="1">
      <alignment horizontal="center" vertical="top" wrapText="1"/>
    </xf>
    <xf numFmtId="0" fontId="29" fillId="20" borderId="1" xfId="0" applyFont="1" applyFill="1" applyBorder="1" applyAlignment="1" applyProtection="1">
      <alignment horizontal="left" vertical="top" wrapText="1"/>
      <protection locked="0"/>
    </xf>
    <xf numFmtId="165" fontId="29" fillId="20" borderId="1" xfId="1" applyFont="1" applyFill="1" applyBorder="1" applyAlignment="1" applyProtection="1">
      <alignment horizontal="left" vertical="top" wrapText="1"/>
      <protection locked="0"/>
    </xf>
    <xf numFmtId="166" fontId="29" fillId="20" borderId="1" xfId="5" applyFont="1" applyFill="1" applyBorder="1" applyAlignment="1" applyProtection="1">
      <alignment horizontal="left" vertical="top" wrapText="1"/>
      <protection locked="0"/>
    </xf>
    <xf numFmtId="49" fontId="29" fillId="20" borderId="1" xfId="3" applyFont="1" applyFill="1" applyBorder="1" applyAlignment="1" applyProtection="1">
      <alignment horizontal="left" vertical="top" wrapText="1"/>
      <protection locked="0"/>
    </xf>
    <xf numFmtId="49" fontId="29" fillId="20" borderId="1" xfId="3" applyFont="1" applyFill="1" applyBorder="1" applyAlignment="1" applyProtection="1">
      <alignment horizontal="justify" vertical="top" wrapText="1"/>
      <protection locked="0"/>
    </xf>
    <xf numFmtId="165" fontId="29" fillId="20" borderId="1" xfId="1" applyFont="1" applyFill="1" applyBorder="1" applyAlignment="1" applyProtection="1">
      <alignment horizontal="justify" vertical="top" wrapText="1"/>
      <protection locked="0"/>
    </xf>
    <xf numFmtId="165" fontId="32" fillId="4" borderId="1" xfId="1" applyFont="1" applyFill="1" applyBorder="1" applyAlignment="1">
      <alignment horizontal="justify" vertical="top" wrapText="1"/>
    </xf>
    <xf numFmtId="0" fontId="29" fillId="0" borderId="0" xfId="0" applyFont="1" applyAlignment="1">
      <alignment horizontal="justify" vertical="top" wrapText="1"/>
    </xf>
    <xf numFmtId="0" fontId="29" fillId="0" borderId="1" xfId="0" applyFont="1" applyBorder="1" applyAlignment="1">
      <alignment horizontal="justify" vertical="top" wrapText="1"/>
    </xf>
    <xf numFmtId="165" fontId="29" fillId="0" borderId="0" xfId="0" applyNumberFormat="1" applyFont="1" applyAlignment="1">
      <alignment horizontal="justify" vertical="top" wrapText="1"/>
    </xf>
    <xf numFmtId="0" fontId="29" fillId="4" borderId="0" xfId="0" applyFont="1" applyFill="1" applyAlignment="1">
      <alignment horizontal="justify" vertical="top" wrapText="1"/>
    </xf>
    <xf numFmtId="0" fontId="29" fillId="15" borderId="0" xfId="0" applyFont="1" applyFill="1" applyAlignment="1">
      <alignment horizontal="justify" vertical="top" wrapText="1"/>
    </xf>
    <xf numFmtId="0" fontId="29" fillId="14" borderId="0" xfId="0" applyFont="1" applyFill="1" applyAlignment="1">
      <alignment horizontal="justify" vertical="top" wrapText="1"/>
    </xf>
    <xf numFmtId="166" fontId="29" fillId="0" borderId="0" xfId="5" applyFont="1" applyAlignment="1">
      <alignment vertical="top"/>
    </xf>
    <xf numFmtId="0" fontId="0" fillId="6" borderId="0" xfId="0" applyFill="1"/>
    <xf numFmtId="166" fontId="0" fillId="6" borderId="0" xfId="5" applyFont="1" applyFill="1"/>
    <xf numFmtId="0" fontId="35" fillId="0" borderId="1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vertical="top"/>
    </xf>
    <xf numFmtId="166" fontId="36" fillId="0" borderId="0" xfId="5" applyFont="1" applyFill="1" applyBorder="1" applyAlignment="1">
      <alignment vertical="top"/>
    </xf>
    <xf numFmtId="0" fontId="36" fillId="0" borderId="1" xfId="0" applyFont="1" applyFill="1" applyBorder="1" applyAlignment="1">
      <alignment vertical="top"/>
    </xf>
    <xf numFmtId="0" fontId="37" fillId="0" borderId="0" xfId="0" applyFont="1" applyFill="1" applyBorder="1" applyAlignment="1">
      <alignment vertical="top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Alignment="1">
      <alignment vertical="top"/>
    </xf>
    <xf numFmtId="166" fontId="35" fillId="0" borderId="1" xfId="5" applyFont="1" applyFill="1" applyBorder="1" applyAlignment="1">
      <alignment vertical="top"/>
    </xf>
    <xf numFmtId="166" fontId="36" fillId="0" borderId="1" xfId="5" applyFont="1" applyFill="1" applyBorder="1" applyAlignment="1">
      <alignment vertical="top"/>
    </xf>
    <xf numFmtId="166" fontId="36" fillId="0" borderId="1" xfId="5" applyFont="1" applyFill="1" applyBorder="1" applyAlignment="1" applyProtection="1">
      <alignment vertical="top"/>
      <protection locked="0"/>
    </xf>
    <xf numFmtId="9" fontId="36" fillId="0" borderId="1" xfId="8" applyFont="1" applyFill="1" applyBorder="1" applyAlignment="1">
      <alignment horizontal="center" vertical="top"/>
    </xf>
    <xf numFmtId="49" fontId="36" fillId="0" borderId="1" xfId="3" applyFont="1" applyFill="1" applyBorder="1" applyAlignment="1" applyProtection="1">
      <alignment horizontal="justify" vertical="justify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/>
    <xf numFmtId="0" fontId="37" fillId="0" borderId="0" xfId="0" applyFont="1" applyFill="1" applyBorder="1" applyAlignment="1"/>
    <xf numFmtId="49" fontId="36" fillId="0" borderId="1" xfId="3" applyFont="1" applyFill="1" applyBorder="1" applyAlignment="1" applyProtection="1">
      <alignment horizontal="justify" vertical="top" wrapText="1"/>
      <protection locked="0"/>
    </xf>
    <xf numFmtId="49" fontId="36" fillId="0" borderId="1" xfId="3" applyFont="1" applyFill="1" applyBorder="1" applyAlignment="1" applyProtection="1">
      <alignment horizontal="justify" wrapText="1"/>
      <protection locked="0"/>
    </xf>
    <xf numFmtId="49" fontId="36" fillId="0" borderId="1" xfId="3" applyFont="1" applyFill="1" applyBorder="1" applyAlignment="1" applyProtection="1">
      <alignment horizontal="left" vertical="top" wrapText="1"/>
      <protection locked="0"/>
    </xf>
    <xf numFmtId="165" fontId="36" fillId="0" borderId="1" xfId="1" applyFont="1" applyFill="1" applyBorder="1" applyAlignment="1" applyProtection="1">
      <alignment horizontal="justify" vertical="top" wrapText="1"/>
      <protection locked="0"/>
    </xf>
    <xf numFmtId="0" fontId="35" fillId="0" borderId="1" xfId="2" applyFont="1" applyFill="1" applyBorder="1" applyAlignment="1" applyProtection="1">
      <alignment horizontal="center" vertical="top" wrapText="1"/>
    </xf>
    <xf numFmtId="166" fontId="39" fillId="0" borderId="1" xfId="5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center" vertical="top" wrapText="1"/>
    </xf>
    <xf numFmtId="168" fontId="36" fillId="0" borderId="1" xfId="1" applyNumberFormat="1" applyFont="1" applyFill="1" applyBorder="1" applyAlignment="1">
      <alignment horizontal="center" vertical="top"/>
    </xf>
    <xf numFmtId="166" fontId="36" fillId="0" borderId="1" xfId="5" applyFont="1" applyFill="1" applyBorder="1" applyAlignment="1" applyProtection="1">
      <alignment horizontal="justify" vertical="top" wrapText="1"/>
      <protection locked="0"/>
    </xf>
    <xf numFmtId="0" fontId="36" fillId="0" borderId="1" xfId="0" applyFont="1" applyFill="1" applyBorder="1" applyAlignment="1" applyProtection="1">
      <alignment horizontal="justify" vertical="top" wrapText="1"/>
      <protection locked="0"/>
    </xf>
    <xf numFmtId="49" fontId="36" fillId="0" borderId="0" xfId="3" applyFont="1" applyFill="1" applyBorder="1" applyAlignment="1" applyProtection="1">
      <alignment horizontal="justify" vertical="top" wrapText="1"/>
      <protection locked="0"/>
    </xf>
    <xf numFmtId="166" fontId="36" fillId="0" borderId="1" xfId="5" applyFont="1" applyFill="1" applyBorder="1" applyAlignment="1" applyProtection="1">
      <alignment horizontal="left" vertical="top" wrapText="1"/>
      <protection locked="0"/>
    </xf>
    <xf numFmtId="166" fontId="36" fillId="0" borderId="1" xfId="5" applyFont="1" applyFill="1" applyBorder="1" applyAlignment="1" applyProtection="1">
      <alignment horizontal="justify" vertical="justify" wrapText="1"/>
      <protection locked="0"/>
    </xf>
    <xf numFmtId="49" fontId="36" fillId="0" borderId="1" xfId="3" applyFont="1" applyFill="1" applyBorder="1" applyAlignment="1" applyProtection="1">
      <alignment horizontal="left" wrapText="1"/>
      <protection locked="0"/>
    </xf>
    <xf numFmtId="0" fontId="36" fillId="0" borderId="0" xfId="0" applyFont="1" applyFill="1" applyAlignment="1"/>
    <xf numFmtId="0" fontId="37" fillId="0" borderId="0" xfId="0" applyFont="1" applyFill="1" applyAlignment="1"/>
    <xf numFmtId="0" fontId="36" fillId="0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Fill="1" applyAlignment="1">
      <alignment vertical="top"/>
    </xf>
    <xf numFmtId="165" fontId="36" fillId="0" borderId="1" xfId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168" fontId="36" fillId="0" borderId="1" xfId="1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 applyProtection="1">
      <alignment horizontal="justify" vertical="top" wrapText="1"/>
      <protection locked="0"/>
    </xf>
    <xf numFmtId="49" fontId="36" fillId="0" borderId="0" xfId="3" applyFont="1" applyFill="1" applyBorder="1" applyAlignment="1" applyProtection="1">
      <alignment horizontal="justify" vertical="justify" wrapText="1"/>
      <protection locked="0"/>
    </xf>
    <xf numFmtId="166" fontId="36" fillId="0" borderId="0" xfId="5" applyFont="1" applyFill="1" applyBorder="1" applyAlignment="1" applyProtection="1">
      <alignment vertical="top"/>
      <protection locked="0"/>
    </xf>
    <xf numFmtId="166" fontId="36" fillId="0" borderId="0" xfId="5" applyFont="1" applyFill="1" applyAlignment="1" applyProtection="1">
      <alignment vertical="top"/>
      <protection locked="0"/>
    </xf>
    <xf numFmtId="166" fontId="36" fillId="0" borderId="0" xfId="5" applyFont="1" applyFill="1" applyAlignment="1">
      <alignment vertical="top"/>
    </xf>
    <xf numFmtId="9" fontId="36" fillId="0" borderId="0" xfId="8" applyFont="1" applyFill="1" applyAlignment="1">
      <alignment vertical="top"/>
    </xf>
    <xf numFmtId="9" fontId="36" fillId="0" borderId="0" xfId="8" applyFont="1" applyFill="1" applyBorder="1" applyAlignment="1">
      <alignment vertical="top"/>
    </xf>
    <xf numFmtId="0" fontId="36" fillId="0" borderId="0" xfId="0" applyFont="1" applyFill="1" applyAlignment="1" applyProtection="1">
      <alignment horizontal="justify" vertical="top" wrapText="1"/>
      <protection locked="0"/>
    </xf>
    <xf numFmtId="49" fontId="35" fillId="0" borderId="1" xfId="3" applyFont="1" applyFill="1" applyBorder="1" applyAlignment="1" applyProtection="1">
      <alignment horizontal="justify" vertical="top" wrapText="1"/>
      <protection locked="0"/>
    </xf>
    <xf numFmtId="166" fontId="35" fillId="0" borderId="1" xfId="5" applyFont="1" applyFill="1" applyBorder="1" applyAlignment="1" applyProtection="1">
      <alignment horizontal="center" vertical="top" wrapText="1"/>
      <protection locked="0"/>
    </xf>
    <xf numFmtId="44" fontId="36" fillId="0" borderId="1" xfId="0" applyNumberFormat="1" applyFont="1" applyFill="1" applyBorder="1" applyAlignment="1" applyProtection="1">
      <alignment vertical="top"/>
      <protection locked="0"/>
    </xf>
    <xf numFmtId="9" fontId="36" fillId="0" borderId="1" xfId="8" applyFont="1" applyFill="1" applyBorder="1" applyAlignment="1">
      <alignment horizontal="center"/>
    </xf>
    <xf numFmtId="44" fontId="36" fillId="0" borderId="1" xfId="0" applyNumberFormat="1" applyFont="1" applyFill="1" applyBorder="1" applyAlignment="1" applyProtection="1">
      <alignment horizontal="center" vertical="top"/>
      <protection locked="0"/>
    </xf>
    <xf numFmtId="9" fontId="37" fillId="0" borderId="1" xfId="8" applyFont="1" applyFill="1" applyBorder="1" applyAlignment="1">
      <alignment horizontal="center"/>
    </xf>
    <xf numFmtId="0" fontId="36" fillId="0" borderId="1" xfId="0" applyFont="1" applyFill="1" applyBorder="1" applyAlignment="1"/>
    <xf numFmtId="0" fontId="40" fillId="0" borderId="1" xfId="0" applyFont="1" applyFill="1" applyBorder="1" applyAlignment="1">
      <alignment horizontal="left" vertical="center" wrapText="1"/>
    </xf>
    <xf numFmtId="168" fontId="41" fillId="0" borderId="1" xfId="5" applyNumberFormat="1" applyFont="1" applyFill="1" applyBorder="1" applyAlignment="1">
      <alignment horizontal="center" vertical="top" wrapText="1"/>
    </xf>
    <xf numFmtId="168" fontId="42" fillId="0" borderId="1" xfId="1" applyNumberFormat="1" applyFont="1" applyFill="1" applyBorder="1" applyAlignment="1">
      <alignment horizontal="right" vertical="top"/>
    </xf>
    <xf numFmtId="168" fontId="43" fillId="0" borderId="1" xfId="1" applyNumberFormat="1" applyFont="1" applyFill="1" applyBorder="1" applyAlignment="1">
      <alignment horizontal="right" vertical="top"/>
    </xf>
    <xf numFmtId="168" fontId="43" fillId="0" borderId="1" xfId="5" applyNumberFormat="1" applyFont="1" applyFill="1" applyBorder="1" applyAlignment="1" applyProtection="1">
      <alignment horizontal="right" vertical="top" wrapText="1"/>
      <protection locked="0"/>
    </xf>
    <xf numFmtId="168" fontId="43" fillId="0" borderId="0" xfId="5" applyNumberFormat="1" applyFont="1" applyFill="1" applyAlignment="1">
      <alignment horizontal="right" vertical="top"/>
    </xf>
    <xf numFmtId="168" fontId="43" fillId="0" borderId="0" xfId="5" applyNumberFormat="1" applyFont="1" applyFill="1" applyBorder="1" applyAlignment="1">
      <alignment horizontal="right" vertical="top"/>
    </xf>
    <xf numFmtId="165" fontId="10" fillId="0" borderId="1" xfId="1" applyFont="1" applyFill="1" applyBorder="1" applyAlignment="1" applyProtection="1">
      <alignment horizontal="center" vertical="top" wrapText="1"/>
      <protection locked="0"/>
    </xf>
    <xf numFmtId="165" fontId="10" fillId="0" borderId="4" xfId="1" applyFont="1" applyFill="1" applyBorder="1" applyAlignment="1" applyProtection="1">
      <alignment horizontal="center" vertical="top" wrapText="1"/>
      <protection locked="0"/>
    </xf>
    <xf numFmtId="165" fontId="10" fillId="0" borderId="3" xfId="1" applyFont="1" applyFill="1" applyBorder="1" applyAlignment="1" applyProtection="1">
      <alignment horizontal="center" vertical="top" wrapText="1"/>
      <protection locked="0"/>
    </xf>
  </cellXfs>
  <cellStyles count="9">
    <cellStyle name="BodyStyle" xfId="3" xr:uid="{00000000-0005-0000-0000-000000000000}"/>
    <cellStyle name="Currency" xfId="4" xr:uid="{00000000-0005-0000-0000-000001000000}"/>
    <cellStyle name="HeaderStyle" xfId="2" xr:uid="{00000000-0005-0000-0000-000002000000}"/>
    <cellStyle name="Hipervínculo" xfId="6" builtinId="8"/>
    <cellStyle name="MainTitle" xfId="7" xr:uid="{00000000-0005-0000-0000-000004000000}"/>
    <cellStyle name="Millares" xfId="5" builtinId="3"/>
    <cellStyle name="Moneda" xfId="1" builtinId="4"/>
    <cellStyle name="Normal" xfId="0" builtinId="0"/>
    <cellStyle name="Porcentaje" xfId="8" builtinId="5"/>
  </cellStyles>
  <dxfs count="0"/>
  <tableStyles count="0" defaultTableStyle="TableStyleMedium2" defaultPivotStyle="PivotStyleLight16"/>
  <colors>
    <mruColors>
      <color rgb="FF74AC7F"/>
      <color rgb="FFCC00FF"/>
      <color rgb="FFFFCC99"/>
      <color rgb="FFFD58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MACEN/7.ALMACEN%202024/PAA/PAA%20PARA%202024%20ULTIMA%20VERSION%20OCT%2026%2010%20%20AM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ESPECIALISTAS"/>
      <sheetName val="PAA POR AREAS"/>
      <sheetName val="PAA 2024"/>
      <sheetName val="Hoja4"/>
    </sheetNames>
    <sheetDataSet>
      <sheetData sheetId="0" refreshError="1">
        <row r="78">
          <cell r="Q78">
            <v>12340730000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99275-7C97-4343-9A72-37018976E8FD}">
  <dimension ref="A1:L386"/>
  <sheetViews>
    <sheetView tabSelected="1" view="pageBreakPreview" topLeftCell="A181" zoomScale="60" zoomScaleNormal="100" workbookViewId="0">
      <selection activeCell="A188" sqref="A188"/>
    </sheetView>
  </sheetViews>
  <sheetFormatPr baseColWidth="10" defaultColWidth="9.140625" defaultRowHeight="11.25" x14ac:dyDescent="0.25"/>
  <cols>
    <col min="1" max="1" width="12.85546875" style="253" customWidth="1"/>
    <col min="2" max="2" width="11.28515625" style="278" customWidth="1"/>
    <col min="3" max="3" width="37.85546875" style="290" customWidth="1"/>
    <col min="4" max="4" width="15.140625" style="262" customWidth="1"/>
    <col min="5" max="5" width="19" style="286" customWidth="1"/>
    <col min="6" max="6" width="21.5703125" style="286" customWidth="1"/>
    <col min="7" max="7" width="28.42578125" style="287" customWidth="1"/>
    <col min="8" max="8" width="18.42578125" style="303" customWidth="1"/>
    <col min="9" max="9" width="26.85546875" style="288" customWidth="1"/>
    <col min="10" max="10" width="12.28515625" style="253" customWidth="1"/>
    <col min="11" max="16384" width="9.140625" style="253"/>
  </cols>
  <sheetData>
    <row r="1" spans="1:12" s="268" customFormat="1" ht="75.75" customHeight="1" x14ac:dyDescent="0.25">
      <c r="A1" s="246" t="s">
        <v>468</v>
      </c>
      <c r="B1" s="266" t="s">
        <v>108</v>
      </c>
      <c r="C1" s="266" t="s">
        <v>0</v>
      </c>
      <c r="D1" s="291" t="s">
        <v>1</v>
      </c>
      <c r="E1" s="292" t="s">
        <v>2</v>
      </c>
      <c r="F1" s="267" t="s">
        <v>549</v>
      </c>
      <c r="G1" s="267" t="s">
        <v>550</v>
      </c>
      <c r="H1" s="299" t="s">
        <v>551</v>
      </c>
      <c r="I1" s="299" t="s">
        <v>525</v>
      </c>
      <c r="J1" s="247"/>
      <c r="K1" s="247"/>
      <c r="L1" s="247"/>
    </row>
    <row r="2" spans="1:12" ht="33.75" x14ac:dyDescent="0.15">
      <c r="A2" s="250"/>
      <c r="B2" s="264" t="s">
        <v>379</v>
      </c>
      <c r="C2" s="271"/>
      <c r="D2" s="258" t="s">
        <v>419</v>
      </c>
      <c r="E2" s="256">
        <v>173240428</v>
      </c>
      <c r="F2" s="293">
        <v>0</v>
      </c>
      <c r="G2" s="269">
        <v>0</v>
      </c>
      <c r="H2" s="300">
        <f t="shared" ref="H2:H33" si="0">+F2-G2</f>
        <v>0</v>
      </c>
      <c r="I2" s="294"/>
      <c r="J2" s="248"/>
      <c r="K2" s="248"/>
      <c r="L2" s="248"/>
    </row>
    <row r="3" spans="1:12" ht="45" x14ac:dyDescent="0.15">
      <c r="A3" s="250" t="s">
        <v>466</v>
      </c>
      <c r="B3" s="264" t="s">
        <v>373</v>
      </c>
      <c r="C3" s="262" t="s">
        <v>101</v>
      </c>
      <c r="D3" s="258" t="s">
        <v>78</v>
      </c>
      <c r="E3" s="256">
        <v>15000000</v>
      </c>
      <c r="F3" s="295">
        <v>15000000</v>
      </c>
      <c r="G3" s="269">
        <v>15000000</v>
      </c>
      <c r="H3" s="300">
        <f t="shared" si="0"/>
        <v>0</v>
      </c>
      <c r="I3" s="294">
        <f t="shared" ref="I3:I34" si="1">+G3*100%/F3</f>
        <v>1</v>
      </c>
      <c r="J3" s="248"/>
      <c r="K3" s="248"/>
      <c r="L3" s="248"/>
    </row>
    <row r="4" spans="1:12" ht="33.75" x14ac:dyDescent="0.15">
      <c r="A4" s="250" t="s">
        <v>466</v>
      </c>
      <c r="B4" s="264" t="s">
        <v>379</v>
      </c>
      <c r="C4" s="262">
        <v>80111707</v>
      </c>
      <c r="D4" s="258" t="s">
        <v>343</v>
      </c>
      <c r="E4" s="270">
        <v>27869100</v>
      </c>
      <c r="F4" s="295">
        <v>27869100</v>
      </c>
      <c r="G4" s="269">
        <v>22984000</v>
      </c>
      <c r="H4" s="300">
        <f t="shared" si="0"/>
        <v>4885100</v>
      </c>
      <c r="I4" s="294">
        <f t="shared" si="1"/>
        <v>0.82471267461094899</v>
      </c>
      <c r="J4" s="248"/>
      <c r="K4" s="248"/>
      <c r="L4" s="248"/>
    </row>
    <row r="5" spans="1:12" ht="45" x14ac:dyDescent="0.25">
      <c r="A5" s="250" t="s">
        <v>466</v>
      </c>
      <c r="B5" s="264" t="s">
        <v>371</v>
      </c>
      <c r="C5" s="271"/>
      <c r="D5" s="262" t="s">
        <v>281</v>
      </c>
      <c r="E5" s="256">
        <v>15000000</v>
      </c>
      <c r="F5" s="295">
        <v>15000000</v>
      </c>
      <c r="G5" s="269">
        <v>0</v>
      </c>
      <c r="H5" s="300">
        <f t="shared" si="0"/>
        <v>15000000</v>
      </c>
      <c r="I5" s="257">
        <f t="shared" si="1"/>
        <v>0</v>
      </c>
      <c r="J5" s="248"/>
      <c r="K5" s="248"/>
      <c r="L5" s="248"/>
    </row>
    <row r="6" spans="1:12" ht="45" x14ac:dyDescent="0.15">
      <c r="A6" s="250" t="s">
        <v>466</v>
      </c>
      <c r="B6" s="264" t="s">
        <v>405</v>
      </c>
      <c r="C6" s="262" t="s">
        <v>410</v>
      </c>
      <c r="D6" s="258" t="s">
        <v>534</v>
      </c>
      <c r="E6" s="256">
        <v>20000000</v>
      </c>
      <c r="F6" s="295">
        <v>35000000</v>
      </c>
      <c r="G6" s="269">
        <v>34999685</v>
      </c>
      <c r="H6" s="300">
        <f t="shared" si="0"/>
        <v>315</v>
      </c>
      <c r="I6" s="294">
        <f t="shared" si="1"/>
        <v>0.99999099999999996</v>
      </c>
      <c r="J6" s="248"/>
      <c r="K6" s="248"/>
      <c r="L6" s="248"/>
    </row>
    <row r="7" spans="1:12" ht="56.25" x14ac:dyDescent="0.15">
      <c r="A7" s="250" t="s">
        <v>466</v>
      </c>
      <c r="B7" s="264" t="s">
        <v>375</v>
      </c>
      <c r="C7" s="262" t="s">
        <v>411</v>
      </c>
      <c r="D7" s="258" t="s">
        <v>526</v>
      </c>
      <c r="E7" s="256">
        <v>50000000</v>
      </c>
      <c r="F7" s="295">
        <v>50000000</v>
      </c>
      <c r="G7" s="269">
        <v>50000000</v>
      </c>
      <c r="H7" s="300">
        <f t="shared" si="0"/>
        <v>0</v>
      </c>
      <c r="I7" s="294">
        <f t="shared" si="1"/>
        <v>1</v>
      </c>
      <c r="J7" s="248"/>
      <c r="K7" s="248"/>
      <c r="L7" s="248"/>
    </row>
    <row r="8" spans="1:12" ht="78.75" x14ac:dyDescent="0.15">
      <c r="A8" s="250" t="s">
        <v>466</v>
      </c>
      <c r="B8" s="264" t="s">
        <v>231</v>
      </c>
      <c r="C8" s="262" t="s">
        <v>408</v>
      </c>
      <c r="D8" s="258" t="s">
        <v>9</v>
      </c>
      <c r="E8" s="256">
        <v>72808532</v>
      </c>
      <c r="F8" s="295">
        <v>72808532</v>
      </c>
      <c r="G8" s="269">
        <v>50000000</v>
      </c>
      <c r="H8" s="300">
        <f t="shared" si="0"/>
        <v>22808532</v>
      </c>
      <c r="I8" s="294">
        <f t="shared" si="1"/>
        <v>0.68673270324966862</v>
      </c>
      <c r="J8" s="248"/>
      <c r="K8" s="248"/>
      <c r="L8" s="248"/>
    </row>
    <row r="9" spans="1:12" ht="33.75" x14ac:dyDescent="0.15">
      <c r="A9" s="250" t="s">
        <v>480</v>
      </c>
      <c r="B9" s="264" t="s">
        <v>371</v>
      </c>
      <c r="C9" s="262"/>
      <c r="D9" s="262" t="s">
        <v>41</v>
      </c>
      <c r="E9" s="270">
        <v>438410500</v>
      </c>
      <c r="F9" s="295">
        <v>460579500</v>
      </c>
      <c r="G9" s="269">
        <v>460579163</v>
      </c>
      <c r="H9" s="300">
        <f t="shared" si="0"/>
        <v>337</v>
      </c>
      <c r="I9" s="296">
        <f t="shared" si="1"/>
        <v>0.99999926831307084</v>
      </c>
      <c r="J9" s="248"/>
      <c r="K9" s="248"/>
      <c r="L9" s="248"/>
    </row>
    <row r="10" spans="1:12" ht="33.75" x14ac:dyDescent="0.15">
      <c r="A10" s="250" t="s">
        <v>466</v>
      </c>
      <c r="B10" s="264" t="s">
        <v>371</v>
      </c>
      <c r="C10" s="262" t="s">
        <v>99</v>
      </c>
      <c r="D10" s="262" t="s">
        <v>84</v>
      </c>
      <c r="E10" s="270">
        <v>60000000</v>
      </c>
      <c r="F10" s="295">
        <v>90000000</v>
      </c>
      <c r="G10" s="269">
        <v>89717278</v>
      </c>
      <c r="H10" s="300">
        <f t="shared" si="0"/>
        <v>282722</v>
      </c>
      <c r="I10" s="294">
        <f t="shared" si="1"/>
        <v>0.9968586444444445</v>
      </c>
      <c r="J10" s="248"/>
      <c r="K10" s="248"/>
      <c r="L10" s="248"/>
    </row>
    <row r="11" spans="1:12" ht="45" x14ac:dyDescent="0.15">
      <c r="A11" s="250" t="s">
        <v>466</v>
      </c>
      <c r="B11" s="264" t="s">
        <v>414</v>
      </c>
      <c r="C11" s="262"/>
      <c r="D11" s="258" t="s">
        <v>282</v>
      </c>
      <c r="E11" s="270">
        <v>70000000</v>
      </c>
      <c r="F11" s="295">
        <v>81570000</v>
      </c>
      <c r="G11" s="269">
        <v>81570000</v>
      </c>
      <c r="H11" s="300">
        <f t="shared" si="0"/>
        <v>0</v>
      </c>
      <c r="I11" s="294">
        <f t="shared" si="1"/>
        <v>1</v>
      </c>
      <c r="J11" s="248"/>
      <c r="K11" s="248"/>
      <c r="L11" s="248"/>
    </row>
    <row r="12" spans="1:12" ht="33.75" x14ac:dyDescent="0.15">
      <c r="A12" s="250"/>
      <c r="B12" s="264" t="s">
        <v>379</v>
      </c>
      <c r="C12" s="262"/>
      <c r="D12" s="258" t="s">
        <v>420</v>
      </c>
      <c r="E12" s="270">
        <v>173240428</v>
      </c>
      <c r="F12" s="295">
        <v>0</v>
      </c>
      <c r="G12" s="269">
        <v>0</v>
      </c>
      <c r="H12" s="300">
        <f t="shared" si="0"/>
        <v>0</v>
      </c>
      <c r="I12" s="294" t="e">
        <f t="shared" si="1"/>
        <v>#DIV/0!</v>
      </c>
      <c r="J12" s="248"/>
      <c r="K12" s="248"/>
      <c r="L12" s="248"/>
    </row>
    <row r="13" spans="1:12" ht="101.25" x14ac:dyDescent="0.15">
      <c r="A13" s="250" t="s">
        <v>480</v>
      </c>
      <c r="B13" s="264" t="s">
        <v>373</v>
      </c>
      <c r="C13" s="262" t="s">
        <v>103</v>
      </c>
      <c r="D13" s="258" t="s">
        <v>104</v>
      </c>
      <c r="E13" s="270">
        <v>35000000</v>
      </c>
      <c r="F13" s="295">
        <v>35000044</v>
      </c>
      <c r="G13" s="269">
        <v>26114970</v>
      </c>
      <c r="H13" s="300">
        <f t="shared" si="0"/>
        <v>8885074</v>
      </c>
      <c r="I13" s="294">
        <f t="shared" si="1"/>
        <v>0.74614106199409347</v>
      </c>
      <c r="J13" s="248"/>
      <c r="K13" s="248"/>
      <c r="L13" s="248"/>
    </row>
    <row r="14" spans="1:12" ht="56.25" x14ac:dyDescent="0.25">
      <c r="A14" s="250" t="s">
        <v>466</v>
      </c>
      <c r="B14" s="264" t="s">
        <v>524</v>
      </c>
      <c r="C14" s="262" t="s">
        <v>418</v>
      </c>
      <c r="D14" s="258" t="s">
        <v>192</v>
      </c>
      <c r="E14" s="270">
        <v>25000000</v>
      </c>
      <c r="F14" s="295">
        <v>25000000</v>
      </c>
      <c r="G14" s="269">
        <v>0</v>
      </c>
      <c r="H14" s="300">
        <f t="shared" si="0"/>
        <v>25000000</v>
      </c>
      <c r="I14" s="257">
        <f t="shared" si="1"/>
        <v>0</v>
      </c>
      <c r="J14" s="248"/>
      <c r="K14" s="248"/>
      <c r="L14" s="248"/>
    </row>
    <row r="15" spans="1:12" ht="45" x14ac:dyDescent="0.25">
      <c r="A15" s="250" t="s">
        <v>480</v>
      </c>
      <c r="B15" s="264" t="s">
        <v>371</v>
      </c>
      <c r="C15" s="262" t="s">
        <v>38</v>
      </c>
      <c r="D15" s="262" t="s">
        <v>324</v>
      </c>
      <c r="E15" s="270">
        <v>30000000</v>
      </c>
      <c r="F15" s="295">
        <v>30000000</v>
      </c>
      <c r="G15" s="269">
        <v>0</v>
      </c>
      <c r="H15" s="300">
        <f t="shared" si="0"/>
        <v>30000000</v>
      </c>
      <c r="I15" s="257">
        <f t="shared" si="1"/>
        <v>0</v>
      </c>
      <c r="J15" s="248"/>
      <c r="K15" s="248"/>
      <c r="L15" s="248"/>
    </row>
    <row r="16" spans="1:12" ht="22.5" x14ac:dyDescent="0.25">
      <c r="A16" s="250" t="str">
        <f>+A15</f>
        <v>SERVICIOS</v>
      </c>
      <c r="B16" s="264" t="s">
        <v>371</v>
      </c>
      <c r="C16" s="262" t="s">
        <v>51</v>
      </c>
      <c r="D16" s="262" t="s">
        <v>52</v>
      </c>
      <c r="E16" s="270">
        <v>63297000</v>
      </c>
      <c r="F16" s="295">
        <v>63297000</v>
      </c>
      <c r="G16" s="269">
        <v>0</v>
      </c>
      <c r="H16" s="300">
        <f t="shared" si="0"/>
        <v>63297000</v>
      </c>
      <c r="I16" s="257">
        <f t="shared" si="1"/>
        <v>0</v>
      </c>
      <c r="J16" s="248"/>
      <c r="K16" s="248"/>
      <c r="L16" s="248"/>
    </row>
    <row r="17" spans="1:12" ht="90" x14ac:dyDescent="0.15">
      <c r="A17" s="250" t="str">
        <f>+A16</f>
        <v>SERVICIOS</v>
      </c>
      <c r="B17" s="262" t="s">
        <v>371</v>
      </c>
      <c r="C17" s="262" t="s">
        <v>46</v>
      </c>
      <c r="D17" s="262" t="s">
        <v>47</v>
      </c>
      <c r="E17" s="270">
        <v>200000000</v>
      </c>
      <c r="F17" s="295">
        <v>200000000</v>
      </c>
      <c r="G17" s="269">
        <v>72884000</v>
      </c>
      <c r="H17" s="300">
        <f t="shared" si="0"/>
        <v>127116000</v>
      </c>
      <c r="I17" s="294">
        <f t="shared" si="1"/>
        <v>0.36442000000000002</v>
      </c>
      <c r="J17" s="248"/>
      <c r="K17" s="248"/>
      <c r="L17" s="248"/>
    </row>
    <row r="18" spans="1:12" ht="33.75" x14ac:dyDescent="0.15">
      <c r="A18" s="250" t="str">
        <f>+A17</f>
        <v>SERVICIOS</v>
      </c>
      <c r="B18" s="264" t="s">
        <v>371</v>
      </c>
      <c r="C18" s="262" t="s">
        <v>49</v>
      </c>
      <c r="D18" s="262" t="s">
        <v>50</v>
      </c>
      <c r="E18" s="270">
        <v>50557731</v>
      </c>
      <c r="F18" s="295">
        <v>276837730.74000001</v>
      </c>
      <c r="G18" s="269">
        <v>260273744</v>
      </c>
      <c r="H18" s="300">
        <f t="shared" si="0"/>
        <v>16563986.74000001</v>
      </c>
      <c r="I18" s="296">
        <f t="shared" si="1"/>
        <v>0.94016716328470218</v>
      </c>
      <c r="J18" s="248"/>
      <c r="K18" s="248"/>
      <c r="L18" s="248"/>
    </row>
    <row r="19" spans="1:12" ht="78.75" x14ac:dyDescent="0.15">
      <c r="A19" s="250" t="s">
        <v>480</v>
      </c>
      <c r="B19" s="264" t="s">
        <v>371</v>
      </c>
      <c r="C19" s="262" t="s">
        <v>46</v>
      </c>
      <c r="D19" s="262" t="s">
        <v>48</v>
      </c>
      <c r="E19" s="270">
        <v>163196810</v>
      </c>
      <c r="F19" s="295">
        <v>163196810</v>
      </c>
      <c r="G19" s="269">
        <v>163053681</v>
      </c>
      <c r="H19" s="300">
        <f t="shared" si="0"/>
        <v>143129</v>
      </c>
      <c r="I19" s="294">
        <f t="shared" si="1"/>
        <v>0.99912296692564029</v>
      </c>
      <c r="J19" s="248"/>
      <c r="K19" s="248"/>
      <c r="L19" s="248"/>
    </row>
    <row r="20" spans="1:12" ht="45" x14ac:dyDescent="0.15">
      <c r="A20" s="250" t="s">
        <v>480</v>
      </c>
      <c r="B20" s="264" t="s">
        <v>371</v>
      </c>
      <c r="C20" s="262" t="s">
        <v>38</v>
      </c>
      <c r="D20" s="262" t="s">
        <v>75</v>
      </c>
      <c r="E20" s="256">
        <v>112693000</v>
      </c>
      <c r="F20" s="295">
        <v>112693000</v>
      </c>
      <c r="G20" s="269">
        <v>84789761</v>
      </c>
      <c r="H20" s="300">
        <f t="shared" si="0"/>
        <v>27903239</v>
      </c>
      <c r="I20" s="294">
        <f t="shared" si="1"/>
        <v>0.75239598732840551</v>
      </c>
      <c r="J20" s="248"/>
      <c r="K20" s="248"/>
      <c r="L20" s="248"/>
    </row>
    <row r="21" spans="1:12" ht="56.25" x14ac:dyDescent="0.15">
      <c r="A21" s="250" t="s">
        <v>480</v>
      </c>
      <c r="B21" s="264" t="s">
        <v>371</v>
      </c>
      <c r="C21" s="262" t="s">
        <v>33</v>
      </c>
      <c r="D21" s="262" t="s">
        <v>463</v>
      </c>
      <c r="E21" s="270">
        <v>199782000</v>
      </c>
      <c r="F21" s="295">
        <v>199782000</v>
      </c>
      <c r="G21" s="269">
        <v>179394281</v>
      </c>
      <c r="H21" s="300">
        <f t="shared" si="0"/>
        <v>20387719</v>
      </c>
      <c r="I21" s="294">
        <f t="shared" si="1"/>
        <v>0.89795017068604777</v>
      </c>
      <c r="J21" s="248"/>
      <c r="K21" s="248"/>
      <c r="L21" s="248"/>
    </row>
    <row r="22" spans="1:12" ht="33.75" x14ac:dyDescent="0.15">
      <c r="A22" s="250" t="s">
        <v>480</v>
      </c>
      <c r="B22" s="264" t="s">
        <v>379</v>
      </c>
      <c r="C22" s="271"/>
      <c r="D22" s="258" t="s">
        <v>453</v>
      </c>
      <c r="E22" s="256">
        <v>86620214</v>
      </c>
      <c r="F22" s="295">
        <v>111329000</v>
      </c>
      <c r="G22" s="269">
        <v>62000000</v>
      </c>
      <c r="H22" s="300">
        <f t="shared" si="0"/>
        <v>49329000</v>
      </c>
      <c r="I22" s="294">
        <f t="shared" si="1"/>
        <v>0.55690790360103837</v>
      </c>
      <c r="J22" s="248"/>
      <c r="K22" s="248"/>
      <c r="L22" s="248"/>
    </row>
    <row r="23" spans="1:12" ht="33.75" x14ac:dyDescent="0.15">
      <c r="A23" s="250" t="s">
        <v>480</v>
      </c>
      <c r="B23" s="264" t="s">
        <v>371</v>
      </c>
      <c r="C23" s="262" t="s">
        <v>179</v>
      </c>
      <c r="D23" s="262" t="s">
        <v>266</v>
      </c>
      <c r="E23" s="270">
        <v>10404000</v>
      </c>
      <c r="F23" s="295">
        <v>22257000</v>
      </c>
      <c r="G23" s="269">
        <v>22257000</v>
      </c>
      <c r="H23" s="300">
        <f t="shared" si="0"/>
        <v>0</v>
      </c>
      <c r="I23" s="294">
        <f t="shared" si="1"/>
        <v>1</v>
      </c>
      <c r="J23" s="248"/>
      <c r="K23" s="248"/>
      <c r="L23" s="248"/>
    </row>
    <row r="24" spans="1:12" ht="45" x14ac:dyDescent="0.15">
      <c r="A24" s="250" t="s">
        <v>480</v>
      </c>
      <c r="B24" s="264" t="s">
        <v>109</v>
      </c>
      <c r="C24" s="262" t="s">
        <v>118</v>
      </c>
      <c r="D24" s="258" t="s">
        <v>306</v>
      </c>
      <c r="E24" s="256">
        <v>13368000</v>
      </c>
      <c r="F24" s="295">
        <v>20052000</v>
      </c>
      <c r="G24" s="269">
        <v>20052000</v>
      </c>
      <c r="H24" s="300">
        <f t="shared" si="0"/>
        <v>0</v>
      </c>
      <c r="I24" s="294">
        <f t="shared" si="1"/>
        <v>1</v>
      </c>
      <c r="J24" s="248"/>
      <c r="K24" s="248"/>
      <c r="L24" s="248"/>
    </row>
    <row r="25" spans="1:12" ht="56.25" x14ac:dyDescent="0.15">
      <c r="A25" s="250" t="s">
        <v>480</v>
      </c>
      <c r="B25" s="273" t="s">
        <v>109</v>
      </c>
      <c r="C25" s="273" t="s">
        <v>118</v>
      </c>
      <c r="D25" s="274" t="s">
        <v>302</v>
      </c>
      <c r="E25" s="273">
        <v>72840000</v>
      </c>
      <c r="F25" s="295">
        <v>109260000</v>
      </c>
      <c r="G25" s="269">
        <v>105030000</v>
      </c>
      <c r="H25" s="300">
        <f t="shared" si="0"/>
        <v>4230000</v>
      </c>
      <c r="I25" s="294">
        <f t="shared" si="1"/>
        <v>0.96128500823723229</v>
      </c>
      <c r="J25" s="248"/>
      <c r="K25" s="248"/>
      <c r="L25" s="248"/>
    </row>
    <row r="26" spans="1:12" ht="45" x14ac:dyDescent="0.15">
      <c r="A26" s="250" t="s">
        <v>480</v>
      </c>
      <c r="B26" s="264" t="s">
        <v>109</v>
      </c>
      <c r="C26" s="262" t="s">
        <v>389</v>
      </c>
      <c r="D26" s="258" t="s">
        <v>211</v>
      </c>
      <c r="E26" s="270">
        <v>120000000</v>
      </c>
      <c r="F26" s="295">
        <v>360000000</v>
      </c>
      <c r="G26" s="269">
        <v>360000000</v>
      </c>
      <c r="H26" s="300">
        <f t="shared" si="0"/>
        <v>0</v>
      </c>
      <c r="I26" s="294">
        <f t="shared" si="1"/>
        <v>1</v>
      </c>
      <c r="J26" s="248"/>
      <c r="K26" s="248"/>
      <c r="L26" s="248"/>
    </row>
    <row r="27" spans="1:12" ht="45" x14ac:dyDescent="0.15">
      <c r="A27" s="250" t="s">
        <v>480</v>
      </c>
      <c r="B27" s="264" t="s">
        <v>396</v>
      </c>
      <c r="C27" s="262" t="s">
        <v>400</v>
      </c>
      <c r="D27" s="258" t="s">
        <v>237</v>
      </c>
      <c r="E27" s="270">
        <v>25056000</v>
      </c>
      <c r="F27" s="295">
        <v>37584000</v>
      </c>
      <c r="G27" s="269">
        <v>24273000</v>
      </c>
      <c r="H27" s="300">
        <f t="shared" si="0"/>
        <v>13311000</v>
      </c>
      <c r="I27" s="294">
        <f t="shared" si="1"/>
        <v>0.64583333333333337</v>
      </c>
      <c r="J27" s="248"/>
      <c r="K27" s="248"/>
      <c r="L27" s="248"/>
    </row>
    <row r="28" spans="1:12" ht="45" x14ac:dyDescent="0.15">
      <c r="A28" s="250" t="s">
        <v>480</v>
      </c>
      <c r="B28" s="264" t="s">
        <v>109</v>
      </c>
      <c r="C28" s="262" t="s">
        <v>118</v>
      </c>
      <c r="D28" s="258" t="s">
        <v>204</v>
      </c>
      <c r="E28" s="270">
        <v>12180000</v>
      </c>
      <c r="F28" s="295">
        <v>20880000</v>
      </c>
      <c r="G28" s="269">
        <v>12180000</v>
      </c>
      <c r="H28" s="300">
        <f t="shared" si="0"/>
        <v>8700000</v>
      </c>
      <c r="I28" s="294">
        <f t="shared" si="1"/>
        <v>0.58333333333333337</v>
      </c>
      <c r="J28" s="248"/>
      <c r="K28" s="248"/>
      <c r="L28" s="248"/>
    </row>
    <row r="29" spans="1:12" ht="45" x14ac:dyDescent="0.15">
      <c r="A29" s="250" t="s">
        <v>480</v>
      </c>
      <c r="B29" s="264" t="s">
        <v>232</v>
      </c>
      <c r="C29" s="262" t="s">
        <v>118</v>
      </c>
      <c r="D29" s="258" t="s">
        <v>227</v>
      </c>
      <c r="E29" s="270">
        <v>87696000</v>
      </c>
      <c r="F29" s="295">
        <v>131544000</v>
      </c>
      <c r="G29" s="269">
        <v>118180800</v>
      </c>
      <c r="H29" s="300">
        <f t="shared" si="0"/>
        <v>13363200</v>
      </c>
      <c r="I29" s="294">
        <f t="shared" si="1"/>
        <v>0.89841269841269844</v>
      </c>
      <c r="J29" s="248"/>
      <c r="K29" s="248"/>
      <c r="L29" s="248"/>
    </row>
    <row r="30" spans="1:12" ht="45" x14ac:dyDescent="0.15">
      <c r="A30" s="250" t="s">
        <v>480</v>
      </c>
      <c r="B30" s="264" t="s">
        <v>271</v>
      </c>
      <c r="C30" s="262" t="s">
        <v>155</v>
      </c>
      <c r="D30" s="258" t="s">
        <v>156</v>
      </c>
      <c r="E30" s="270">
        <v>20052000</v>
      </c>
      <c r="F30" s="295">
        <v>40104000</v>
      </c>
      <c r="G30" s="269">
        <v>39324200</v>
      </c>
      <c r="H30" s="300">
        <f t="shared" si="0"/>
        <v>779800</v>
      </c>
      <c r="I30" s="294">
        <f t="shared" si="1"/>
        <v>0.98055555555555551</v>
      </c>
      <c r="J30" s="248"/>
      <c r="K30" s="248"/>
      <c r="L30" s="248"/>
    </row>
    <row r="31" spans="1:12" ht="45" x14ac:dyDescent="0.15">
      <c r="A31" s="250" t="s">
        <v>480</v>
      </c>
      <c r="B31" s="264" t="s">
        <v>371</v>
      </c>
      <c r="C31" s="262" t="s">
        <v>155</v>
      </c>
      <c r="D31" s="262" t="s">
        <v>262</v>
      </c>
      <c r="E31" s="270">
        <v>9396000</v>
      </c>
      <c r="F31" s="295">
        <v>21894600</v>
      </c>
      <c r="G31" s="269">
        <v>21894600</v>
      </c>
      <c r="H31" s="300">
        <f t="shared" si="0"/>
        <v>0</v>
      </c>
      <c r="I31" s="294">
        <f t="shared" si="1"/>
        <v>1</v>
      </c>
      <c r="J31" s="248"/>
      <c r="K31" s="248"/>
      <c r="L31" s="248"/>
    </row>
    <row r="32" spans="1:12" ht="45" x14ac:dyDescent="0.15">
      <c r="A32" s="250" t="s">
        <v>480</v>
      </c>
      <c r="B32" s="264" t="s">
        <v>271</v>
      </c>
      <c r="C32" s="262" t="s">
        <v>155</v>
      </c>
      <c r="D32" s="258" t="s">
        <v>439</v>
      </c>
      <c r="E32" s="270">
        <v>40104000</v>
      </c>
      <c r="F32" s="295">
        <v>95273000</v>
      </c>
      <c r="G32" s="269">
        <v>94641500</v>
      </c>
      <c r="H32" s="300">
        <f t="shared" si="0"/>
        <v>631500</v>
      </c>
      <c r="I32" s="294">
        <f t="shared" si="1"/>
        <v>0.99337167927954406</v>
      </c>
      <c r="J32" s="248"/>
      <c r="K32" s="248"/>
      <c r="L32" s="248"/>
    </row>
    <row r="33" spans="1:12" ht="45" x14ac:dyDescent="0.25">
      <c r="A33" s="250" t="s">
        <v>480</v>
      </c>
      <c r="B33" s="264" t="s">
        <v>271</v>
      </c>
      <c r="C33" s="262" t="s">
        <v>154</v>
      </c>
      <c r="D33" s="258" t="s">
        <v>529</v>
      </c>
      <c r="E33" s="270">
        <v>318780000</v>
      </c>
      <c r="F33" s="295">
        <v>661845200</v>
      </c>
      <c r="G33" s="269">
        <v>658552935</v>
      </c>
      <c r="H33" s="300">
        <f t="shared" si="0"/>
        <v>3292265</v>
      </c>
      <c r="I33" s="257">
        <f t="shared" si="1"/>
        <v>0.99502562683842077</v>
      </c>
      <c r="J33" s="248"/>
      <c r="K33" s="248"/>
      <c r="L33" s="248"/>
    </row>
    <row r="34" spans="1:12" ht="33.75" x14ac:dyDescent="0.15">
      <c r="A34" s="250" t="s">
        <v>480</v>
      </c>
      <c r="B34" s="264" t="s">
        <v>377</v>
      </c>
      <c r="C34" s="262" t="s">
        <v>193</v>
      </c>
      <c r="D34" s="258" t="s">
        <v>194</v>
      </c>
      <c r="E34" s="270">
        <v>9396000</v>
      </c>
      <c r="F34" s="295">
        <v>18792000</v>
      </c>
      <c r="G34" s="269">
        <v>18792000</v>
      </c>
      <c r="H34" s="300">
        <f t="shared" ref="H34:H65" si="2">+F34-G34</f>
        <v>0</v>
      </c>
      <c r="I34" s="294">
        <f t="shared" si="1"/>
        <v>1</v>
      </c>
      <c r="J34" s="248"/>
      <c r="K34" s="248"/>
      <c r="L34" s="248"/>
    </row>
    <row r="35" spans="1:12" ht="45" x14ac:dyDescent="0.15">
      <c r="A35" s="250" t="s">
        <v>480</v>
      </c>
      <c r="B35" s="264" t="s">
        <v>371</v>
      </c>
      <c r="C35" s="262" t="s">
        <v>155</v>
      </c>
      <c r="D35" s="262" t="s">
        <v>161</v>
      </c>
      <c r="E35" s="270">
        <v>9396000</v>
      </c>
      <c r="F35" s="295">
        <v>18792000</v>
      </c>
      <c r="G35" s="269">
        <v>16599600</v>
      </c>
      <c r="H35" s="300">
        <f t="shared" si="2"/>
        <v>2192400</v>
      </c>
      <c r="I35" s="294">
        <f t="shared" ref="I35:I66" si="3">+G35*100%/F35</f>
        <v>0.8833333333333333</v>
      </c>
      <c r="J35" s="248"/>
      <c r="K35" s="248"/>
      <c r="L35" s="248"/>
    </row>
    <row r="36" spans="1:12" ht="45" x14ac:dyDescent="0.15">
      <c r="A36" s="250" t="s">
        <v>480</v>
      </c>
      <c r="B36" s="264" t="s">
        <v>379</v>
      </c>
      <c r="C36" s="262" t="s">
        <v>155</v>
      </c>
      <c r="D36" s="258" t="s">
        <v>362</v>
      </c>
      <c r="E36" s="270">
        <v>0</v>
      </c>
      <c r="F36" s="295">
        <v>15660000</v>
      </c>
      <c r="G36" s="269">
        <v>15660000</v>
      </c>
      <c r="H36" s="300">
        <f t="shared" si="2"/>
        <v>0</v>
      </c>
      <c r="I36" s="294">
        <f t="shared" si="3"/>
        <v>1</v>
      </c>
      <c r="J36" s="248"/>
      <c r="K36" s="248"/>
      <c r="L36" s="248"/>
    </row>
    <row r="37" spans="1:12" ht="45" x14ac:dyDescent="0.25">
      <c r="A37" s="250" t="s">
        <v>480</v>
      </c>
      <c r="B37" s="264" t="s">
        <v>368</v>
      </c>
      <c r="C37" s="262" t="s">
        <v>155</v>
      </c>
      <c r="D37" s="258" t="s">
        <v>260</v>
      </c>
      <c r="E37" s="270">
        <v>30078000</v>
      </c>
      <c r="F37" s="295">
        <v>48872000</v>
      </c>
      <c r="G37" s="269">
        <v>30215766</v>
      </c>
      <c r="H37" s="300">
        <f t="shared" si="2"/>
        <v>18656234</v>
      </c>
      <c r="I37" s="257">
        <f t="shared" si="3"/>
        <v>0.61826334097233593</v>
      </c>
      <c r="J37" s="248"/>
      <c r="K37" s="248"/>
      <c r="L37" s="248"/>
    </row>
    <row r="38" spans="1:12" ht="45" x14ac:dyDescent="0.15">
      <c r="A38" s="250" t="s">
        <v>480</v>
      </c>
      <c r="B38" s="264" t="s">
        <v>375</v>
      </c>
      <c r="C38" s="262" t="s">
        <v>155</v>
      </c>
      <c r="D38" s="258" t="s">
        <v>159</v>
      </c>
      <c r="E38" s="270">
        <v>9396000</v>
      </c>
      <c r="F38" s="295">
        <v>18792000</v>
      </c>
      <c r="G38" s="269">
        <v>17856733</v>
      </c>
      <c r="H38" s="300">
        <f t="shared" si="2"/>
        <v>935267</v>
      </c>
      <c r="I38" s="294">
        <f t="shared" si="3"/>
        <v>0.95023057684120904</v>
      </c>
      <c r="J38" s="248"/>
      <c r="K38" s="248"/>
      <c r="L38" s="248"/>
    </row>
    <row r="39" spans="1:12" ht="45" x14ac:dyDescent="0.25">
      <c r="A39" s="250" t="s">
        <v>480</v>
      </c>
      <c r="B39" s="264" t="s">
        <v>109</v>
      </c>
      <c r="C39" s="262" t="s">
        <v>118</v>
      </c>
      <c r="D39" s="258" t="s">
        <v>119</v>
      </c>
      <c r="E39" s="270">
        <v>53472000</v>
      </c>
      <c r="F39" s="295">
        <v>80208000</v>
      </c>
      <c r="G39" s="269">
        <v>40558400</v>
      </c>
      <c r="H39" s="300">
        <f t="shared" si="2"/>
        <v>39649600</v>
      </c>
      <c r="I39" s="257">
        <f t="shared" si="3"/>
        <v>0.50566527029722719</v>
      </c>
      <c r="J39" s="248"/>
      <c r="K39" s="248"/>
      <c r="L39" s="248"/>
    </row>
    <row r="40" spans="1:12" ht="45" x14ac:dyDescent="0.15">
      <c r="A40" s="250" t="s">
        <v>480</v>
      </c>
      <c r="B40" s="264" t="s">
        <v>270</v>
      </c>
      <c r="C40" s="264" t="s">
        <v>154</v>
      </c>
      <c r="D40" s="258" t="s">
        <v>160</v>
      </c>
      <c r="E40" s="273">
        <v>10026000</v>
      </c>
      <c r="F40" s="295">
        <v>4660633</v>
      </c>
      <c r="G40" s="269">
        <v>4660633</v>
      </c>
      <c r="H40" s="300">
        <f t="shared" si="2"/>
        <v>0</v>
      </c>
      <c r="I40" s="294">
        <f t="shared" si="3"/>
        <v>1</v>
      </c>
      <c r="J40" s="248"/>
      <c r="K40" s="248"/>
      <c r="L40" s="248"/>
    </row>
    <row r="41" spans="1:12" ht="45" x14ac:dyDescent="0.15">
      <c r="A41" s="250" t="s">
        <v>480</v>
      </c>
      <c r="B41" s="264" t="s">
        <v>235</v>
      </c>
      <c r="C41" s="264" t="s">
        <v>138</v>
      </c>
      <c r="D41" s="258" t="s">
        <v>139</v>
      </c>
      <c r="E41" s="273">
        <v>12528000</v>
      </c>
      <c r="F41" s="295">
        <v>20358000</v>
      </c>
      <c r="G41" s="269">
        <v>20358000</v>
      </c>
      <c r="H41" s="300">
        <f t="shared" si="2"/>
        <v>0</v>
      </c>
      <c r="I41" s="294">
        <f t="shared" si="3"/>
        <v>1</v>
      </c>
      <c r="J41" s="248"/>
      <c r="K41" s="248"/>
      <c r="L41" s="248"/>
    </row>
    <row r="42" spans="1:12" ht="45" x14ac:dyDescent="0.15">
      <c r="A42" s="250" t="s">
        <v>480</v>
      </c>
      <c r="B42" s="264" t="s">
        <v>232</v>
      </c>
      <c r="C42" s="264" t="s">
        <v>394</v>
      </c>
      <c r="D42" s="258" t="s">
        <v>140</v>
      </c>
      <c r="E42" s="273">
        <v>12528000</v>
      </c>
      <c r="F42" s="295">
        <v>18792000</v>
      </c>
      <c r="G42" s="269">
        <v>15033600</v>
      </c>
      <c r="H42" s="300">
        <f t="shared" si="2"/>
        <v>3758400</v>
      </c>
      <c r="I42" s="294">
        <f t="shared" si="3"/>
        <v>0.8</v>
      </c>
      <c r="J42" s="248"/>
      <c r="K42" s="248"/>
      <c r="L42" s="248"/>
    </row>
    <row r="43" spans="1:12" ht="45" x14ac:dyDescent="0.15">
      <c r="A43" s="250" t="s">
        <v>480</v>
      </c>
      <c r="B43" s="264" t="s">
        <v>396</v>
      </c>
      <c r="C43" s="264" t="s">
        <v>400</v>
      </c>
      <c r="D43" s="258" t="s">
        <v>236</v>
      </c>
      <c r="E43" s="273">
        <v>50112000</v>
      </c>
      <c r="F43" s="295">
        <v>75168000</v>
      </c>
      <c r="G43" s="269">
        <v>70626600</v>
      </c>
      <c r="H43" s="300">
        <f t="shared" si="2"/>
        <v>4541400</v>
      </c>
      <c r="I43" s="294">
        <f t="shared" si="3"/>
        <v>0.93958333333333333</v>
      </c>
      <c r="J43" s="248"/>
      <c r="K43" s="248"/>
      <c r="L43" s="248"/>
    </row>
    <row r="44" spans="1:12" ht="45" x14ac:dyDescent="0.15">
      <c r="A44" s="250" t="s">
        <v>480</v>
      </c>
      <c r="B44" s="264" t="s">
        <v>396</v>
      </c>
      <c r="C44" s="264" t="s">
        <v>400</v>
      </c>
      <c r="D44" s="258" t="s">
        <v>462</v>
      </c>
      <c r="E44" s="273">
        <v>238032000</v>
      </c>
      <c r="F44" s="295">
        <v>346661000</v>
      </c>
      <c r="G44" s="269">
        <v>346661000</v>
      </c>
      <c r="H44" s="300">
        <f t="shared" si="2"/>
        <v>0</v>
      </c>
      <c r="I44" s="296">
        <f t="shared" si="3"/>
        <v>1</v>
      </c>
      <c r="J44" s="248"/>
      <c r="K44" s="248"/>
      <c r="L44" s="248"/>
    </row>
    <row r="45" spans="1:12" ht="33.75" x14ac:dyDescent="0.15">
      <c r="A45" s="250" t="s">
        <v>480</v>
      </c>
      <c r="B45" s="264" t="s">
        <v>371</v>
      </c>
      <c r="C45" s="264" t="s">
        <v>181</v>
      </c>
      <c r="D45" s="262" t="s">
        <v>251</v>
      </c>
      <c r="E45" s="273">
        <v>70560000</v>
      </c>
      <c r="F45" s="295">
        <v>164591000</v>
      </c>
      <c r="G45" s="269">
        <v>161014000</v>
      </c>
      <c r="H45" s="300">
        <f t="shared" si="2"/>
        <v>3577000</v>
      </c>
      <c r="I45" s="294">
        <f t="shared" si="3"/>
        <v>0.97826734147067584</v>
      </c>
      <c r="J45" s="248"/>
      <c r="K45" s="248"/>
      <c r="L45" s="248"/>
    </row>
    <row r="46" spans="1:12" ht="33.75" x14ac:dyDescent="0.15">
      <c r="A46" s="250" t="s">
        <v>480</v>
      </c>
      <c r="B46" s="273" t="s">
        <v>231</v>
      </c>
      <c r="C46" s="273" t="s">
        <v>117</v>
      </c>
      <c r="D46" s="274" t="s">
        <v>226</v>
      </c>
      <c r="E46" s="273">
        <v>2112360000</v>
      </c>
      <c r="F46" s="295">
        <v>3257623121</v>
      </c>
      <c r="G46" s="269">
        <v>3204465843</v>
      </c>
      <c r="H46" s="300">
        <f t="shared" si="2"/>
        <v>53157278</v>
      </c>
      <c r="I46" s="294">
        <f t="shared" si="3"/>
        <v>0.98368218912208538</v>
      </c>
      <c r="J46" s="248"/>
      <c r="K46" s="248"/>
      <c r="L46" s="248"/>
    </row>
    <row r="47" spans="1:12" ht="33.75" x14ac:dyDescent="0.15">
      <c r="A47" s="250" t="s">
        <v>480</v>
      </c>
      <c r="B47" s="264" t="s">
        <v>109</v>
      </c>
      <c r="C47" s="264" t="s">
        <v>117</v>
      </c>
      <c r="D47" s="258" t="s">
        <v>215</v>
      </c>
      <c r="E47" s="273">
        <v>14568000</v>
      </c>
      <c r="F47" s="295">
        <v>21852000</v>
      </c>
      <c r="G47" s="269">
        <v>10926000</v>
      </c>
      <c r="H47" s="300">
        <f t="shared" si="2"/>
        <v>10926000</v>
      </c>
      <c r="I47" s="294">
        <f t="shared" si="3"/>
        <v>0.5</v>
      </c>
      <c r="J47" s="248"/>
      <c r="K47" s="248"/>
      <c r="L47" s="248"/>
    </row>
    <row r="48" spans="1:12" ht="33.75" x14ac:dyDescent="0.15">
      <c r="A48" s="250" t="s">
        <v>480</v>
      </c>
      <c r="B48" s="264" t="s">
        <v>232</v>
      </c>
      <c r="C48" s="264" t="s">
        <v>117</v>
      </c>
      <c r="D48" s="258" t="s">
        <v>216</v>
      </c>
      <c r="E48" s="273">
        <v>29136000</v>
      </c>
      <c r="F48" s="295">
        <v>43704000</v>
      </c>
      <c r="G48" s="269">
        <v>21852000</v>
      </c>
      <c r="H48" s="300">
        <f t="shared" si="2"/>
        <v>21852000</v>
      </c>
      <c r="I48" s="294">
        <f t="shared" si="3"/>
        <v>0.5</v>
      </c>
      <c r="J48" s="248"/>
      <c r="K48" s="248"/>
      <c r="L48" s="248"/>
    </row>
    <row r="49" spans="1:12" ht="33.75" x14ac:dyDescent="0.15">
      <c r="A49" s="250" t="s">
        <v>480</v>
      </c>
      <c r="B49" s="273" t="s">
        <v>233</v>
      </c>
      <c r="C49" s="273" t="s">
        <v>117</v>
      </c>
      <c r="D49" s="274" t="s">
        <v>217</v>
      </c>
      <c r="E49" s="273">
        <v>145680000</v>
      </c>
      <c r="F49" s="295">
        <v>218520000</v>
      </c>
      <c r="G49" s="269">
        <v>213856900</v>
      </c>
      <c r="H49" s="300">
        <f t="shared" si="2"/>
        <v>4663100</v>
      </c>
      <c r="I49" s="294">
        <f t="shared" si="3"/>
        <v>0.9786605345048508</v>
      </c>
      <c r="J49" s="248"/>
      <c r="K49" s="248"/>
      <c r="L49" s="248"/>
    </row>
    <row r="50" spans="1:12" ht="33.75" x14ac:dyDescent="0.15">
      <c r="A50" s="250" t="s">
        <v>480</v>
      </c>
      <c r="B50" s="273" t="s">
        <v>371</v>
      </c>
      <c r="C50" s="273" t="s">
        <v>173</v>
      </c>
      <c r="D50" s="270" t="s">
        <v>301</v>
      </c>
      <c r="E50" s="273">
        <v>40800000</v>
      </c>
      <c r="F50" s="295">
        <v>91800000</v>
      </c>
      <c r="G50" s="269">
        <v>90100000</v>
      </c>
      <c r="H50" s="300">
        <f t="shared" si="2"/>
        <v>1700000</v>
      </c>
      <c r="I50" s="294">
        <f t="shared" si="3"/>
        <v>0.98148148148148151</v>
      </c>
      <c r="J50" s="248"/>
      <c r="K50" s="248"/>
      <c r="L50" s="248"/>
    </row>
    <row r="51" spans="1:12" ht="33.75" x14ac:dyDescent="0.15">
      <c r="A51" s="250" t="s">
        <v>480</v>
      </c>
      <c r="B51" s="273" t="s">
        <v>109</v>
      </c>
      <c r="C51" s="273" t="s">
        <v>117</v>
      </c>
      <c r="D51" s="274" t="s">
        <v>240</v>
      </c>
      <c r="E51" s="273">
        <v>1126800000</v>
      </c>
      <c r="F51" s="295">
        <v>1613842000</v>
      </c>
      <c r="G51" s="269">
        <v>1583616247</v>
      </c>
      <c r="H51" s="300">
        <f t="shared" si="2"/>
        <v>30225753</v>
      </c>
      <c r="I51" s="294">
        <f t="shared" si="3"/>
        <v>0.98127093420545508</v>
      </c>
      <c r="J51" s="248"/>
      <c r="K51" s="248"/>
      <c r="L51" s="248"/>
    </row>
    <row r="52" spans="1:12" ht="33.75" x14ac:dyDescent="0.15">
      <c r="A52" s="250" t="s">
        <v>480</v>
      </c>
      <c r="B52" s="273" t="s">
        <v>371</v>
      </c>
      <c r="C52" s="273" t="s">
        <v>382</v>
      </c>
      <c r="D52" s="270" t="s">
        <v>176</v>
      </c>
      <c r="E52" s="273">
        <v>22200000</v>
      </c>
      <c r="F52" s="295">
        <v>44400000</v>
      </c>
      <c r="G52" s="269">
        <v>44400000</v>
      </c>
      <c r="H52" s="300">
        <f t="shared" si="2"/>
        <v>0</v>
      </c>
      <c r="I52" s="294">
        <f t="shared" si="3"/>
        <v>1</v>
      </c>
      <c r="J52" s="248"/>
      <c r="K52" s="248"/>
      <c r="L52" s="248"/>
    </row>
    <row r="53" spans="1:12" ht="33.75" x14ac:dyDescent="0.15">
      <c r="A53" s="250" t="s">
        <v>480</v>
      </c>
      <c r="B53" s="273" t="s">
        <v>375</v>
      </c>
      <c r="C53" s="273" t="s">
        <v>384</v>
      </c>
      <c r="D53" s="274" t="s">
        <v>275</v>
      </c>
      <c r="E53" s="273">
        <v>8700000</v>
      </c>
      <c r="F53" s="295">
        <v>26100000</v>
      </c>
      <c r="G53" s="269">
        <v>23200000</v>
      </c>
      <c r="H53" s="300">
        <f t="shared" si="2"/>
        <v>2900000</v>
      </c>
      <c r="I53" s="294">
        <f t="shared" si="3"/>
        <v>0.88888888888888884</v>
      </c>
      <c r="J53" s="248"/>
      <c r="K53" s="248"/>
      <c r="L53" s="248"/>
    </row>
    <row r="54" spans="1:12" ht="45" x14ac:dyDescent="0.15">
      <c r="A54" s="250" t="s">
        <v>480</v>
      </c>
      <c r="B54" s="273" t="s">
        <v>376</v>
      </c>
      <c r="C54" s="273" t="s">
        <v>153</v>
      </c>
      <c r="D54" s="274" t="s">
        <v>258</v>
      </c>
      <c r="E54" s="273">
        <v>30000000</v>
      </c>
      <c r="F54" s="295">
        <v>60000000</v>
      </c>
      <c r="G54" s="269">
        <v>42833333</v>
      </c>
      <c r="H54" s="300">
        <f t="shared" si="2"/>
        <v>17166667</v>
      </c>
      <c r="I54" s="294">
        <f t="shared" si="3"/>
        <v>0.71388888333333334</v>
      </c>
      <c r="J54" s="248"/>
      <c r="K54" s="248"/>
      <c r="L54" s="248"/>
    </row>
    <row r="55" spans="1:12" ht="45" x14ac:dyDescent="0.15">
      <c r="A55" s="250" t="s">
        <v>480</v>
      </c>
      <c r="B55" s="273" t="s">
        <v>374</v>
      </c>
      <c r="C55" s="273" t="s">
        <v>146</v>
      </c>
      <c r="D55" s="274" t="s">
        <v>147</v>
      </c>
      <c r="E55" s="273">
        <v>34800000</v>
      </c>
      <c r="F55" s="295">
        <v>71400000</v>
      </c>
      <c r="G55" s="269">
        <v>70530000</v>
      </c>
      <c r="H55" s="300">
        <f t="shared" si="2"/>
        <v>870000</v>
      </c>
      <c r="I55" s="294">
        <f t="shared" si="3"/>
        <v>0.98781512605042021</v>
      </c>
      <c r="J55" s="248"/>
      <c r="K55" s="248"/>
      <c r="L55" s="248"/>
    </row>
    <row r="56" spans="1:12" ht="33.75" x14ac:dyDescent="0.15">
      <c r="A56" s="250" t="s">
        <v>480</v>
      </c>
      <c r="B56" s="273" t="s">
        <v>375</v>
      </c>
      <c r="C56" s="273" t="s">
        <v>148</v>
      </c>
      <c r="D56" s="274" t="s">
        <v>253</v>
      </c>
      <c r="E56" s="273">
        <v>50400000</v>
      </c>
      <c r="F56" s="295">
        <v>100800000</v>
      </c>
      <c r="G56" s="269">
        <v>96833332</v>
      </c>
      <c r="H56" s="300">
        <f t="shared" si="2"/>
        <v>3966668</v>
      </c>
      <c r="I56" s="294">
        <f t="shared" si="3"/>
        <v>0.96064813492063494</v>
      </c>
      <c r="J56" s="248"/>
      <c r="K56" s="248"/>
      <c r="L56" s="248"/>
    </row>
    <row r="57" spans="1:12" ht="45" x14ac:dyDescent="0.25">
      <c r="A57" s="250" t="s">
        <v>480</v>
      </c>
      <c r="B57" s="273" t="s">
        <v>371</v>
      </c>
      <c r="C57" s="273" t="s">
        <v>149</v>
      </c>
      <c r="D57" s="270" t="s">
        <v>527</v>
      </c>
      <c r="E57" s="273">
        <v>34104000</v>
      </c>
      <c r="F57" s="295">
        <v>60470400</v>
      </c>
      <c r="G57" s="269">
        <v>50525067</v>
      </c>
      <c r="H57" s="300">
        <f t="shared" si="2"/>
        <v>9945333</v>
      </c>
      <c r="I57" s="257">
        <f t="shared" si="3"/>
        <v>0.83553386450230194</v>
      </c>
      <c r="J57" s="248"/>
      <c r="K57" s="248"/>
      <c r="L57" s="248"/>
    </row>
    <row r="58" spans="1:12" ht="78.75" x14ac:dyDescent="0.15">
      <c r="A58" s="250" t="s">
        <v>480</v>
      </c>
      <c r="B58" s="273" t="s">
        <v>371</v>
      </c>
      <c r="C58" s="273" t="s">
        <v>372</v>
      </c>
      <c r="D58" s="270" t="s">
        <v>144</v>
      </c>
      <c r="E58" s="273">
        <v>37980000</v>
      </c>
      <c r="F58" s="295">
        <v>75960000</v>
      </c>
      <c r="G58" s="269">
        <v>75960000</v>
      </c>
      <c r="H58" s="300">
        <f t="shared" si="2"/>
        <v>0</v>
      </c>
      <c r="I58" s="294">
        <f t="shared" si="3"/>
        <v>1</v>
      </c>
      <c r="J58" s="248"/>
      <c r="K58" s="248"/>
      <c r="L58" s="248"/>
    </row>
    <row r="59" spans="1:12" ht="45" x14ac:dyDescent="0.15">
      <c r="A59" s="250" t="s">
        <v>480</v>
      </c>
      <c r="B59" s="273" t="s">
        <v>371</v>
      </c>
      <c r="C59" s="273" t="s">
        <v>151</v>
      </c>
      <c r="D59" s="270" t="s">
        <v>294</v>
      </c>
      <c r="E59" s="273">
        <v>34800000</v>
      </c>
      <c r="F59" s="295">
        <v>34800000</v>
      </c>
      <c r="G59" s="269">
        <v>31610000</v>
      </c>
      <c r="H59" s="300">
        <f t="shared" si="2"/>
        <v>3190000</v>
      </c>
      <c r="I59" s="294">
        <f t="shared" si="3"/>
        <v>0.90833333333333333</v>
      </c>
      <c r="J59" s="248"/>
      <c r="K59" s="248"/>
      <c r="L59" s="248"/>
    </row>
    <row r="60" spans="1:12" ht="33.75" x14ac:dyDescent="0.15">
      <c r="A60" s="250" t="s">
        <v>480</v>
      </c>
      <c r="B60" s="273" t="s">
        <v>373</v>
      </c>
      <c r="C60" s="273" t="s">
        <v>145</v>
      </c>
      <c r="D60" s="274" t="s">
        <v>252</v>
      </c>
      <c r="E60" s="273">
        <v>45600000</v>
      </c>
      <c r="F60" s="295">
        <v>118163333</v>
      </c>
      <c r="G60" s="269">
        <v>118163333</v>
      </c>
      <c r="H60" s="300">
        <f t="shared" si="2"/>
        <v>0</v>
      </c>
      <c r="I60" s="294">
        <f t="shared" si="3"/>
        <v>1</v>
      </c>
      <c r="J60" s="248"/>
      <c r="K60" s="248"/>
      <c r="L60" s="248"/>
    </row>
    <row r="61" spans="1:12" ht="33.75" x14ac:dyDescent="0.15">
      <c r="A61" s="250" t="s">
        <v>480</v>
      </c>
      <c r="B61" s="273" t="s">
        <v>109</v>
      </c>
      <c r="C61" s="273" t="s">
        <v>132</v>
      </c>
      <c r="D61" s="274" t="s">
        <v>434</v>
      </c>
      <c r="E61" s="273">
        <v>196000000</v>
      </c>
      <c r="F61" s="295">
        <v>336000000</v>
      </c>
      <c r="G61" s="269">
        <v>283300000</v>
      </c>
      <c r="H61" s="300">
        <f t="shared" si="2"/>
        <v>52700000</v>
      </c>
      <c r="I61" s="294">
        <f t="shared" si="3"/>
        <v>0.84315476190476191</v>
      </c>
      <c r="J61" s="248"/>
      <c r="K61" s="248"/>
      <c r="L61" s="248"/>
    </row>
    <row r="62" spans="1:12" ht="33.75" x14ac:dyDescent="0.15">
      <c r="A62" s="250" t="s">
        <v>480</v>
      </c>
      <c r="B62" s="273" t="s">
        <v>109</v>
      </c>
      <c r="C62" s="273" t="s">
        <v>132</v>
      </c>
      <c r="D62" s="274" t="s">
        <v>229</v>
      </c>
      <c r="E62" s="273">
        <v>504000000</v>
      </c>
      <c r="F62" s="295">
        <v>1021150000</v>
      </c>
      <c r="G62" s="269">
        <v>1021150000</v>
      </c>
      <c r="H62" s="300">
        <f t="shared" si="2"/>
        <v>0</v>
      </c>
      <c r="I62" s="296">
        <f t="shared" si="3"/>
        <v>1</v>
      </c>
      <c r="J62" s="248"/>
      <c r="K62" s="248"/>
      <c r="L62" s="248"/>
    </row>
    <row r="63" spans="1:12" ht="22.5" x14ac:dyDescent="0.15">
      <c r="A63" s="250" t="s">
        <v>480</v>
      </c>
      <c r="B63" s="273" t="s">
        <v>109</v>
      </c>
      <c r="C63" s="273" t="s">
        <v>130</v>
      </c>
      <c r="D63" s="274" t="s">
        <v>131</v>
      </c>
      <c r="E63" s="273">
        <v>24000000</v>
      </c>
      <c r="F63" s="295">
        <v>36000000</v>
      </c>
      <c r="G63" s="269">
        <v>36000000</v>
      </c>
      <c r="H63" s="300">
        <f t="shared" si="2"/>
        <v>0</v>
      </c>
      <c r="I63" s="294">
        <f t="shared" si="3"/>
        <v>1</v>
      </c>
      <c r="J63" s="248"/>
      <c r="K63" s="248"/>
      <c r="L63" s="248"/>
    </row>
    <row r="64" spans="1:12" ht="45" x14ac:dyDescent="0.25">
      <c r="A64" s="250" t="s">
        <v>480</v>
      </c>
      <c r="B64" s="273" t="s">
        <v>109</v>
      </c>
      <c r="C64" s="273" t="s">
        <v>399</v>
      </c>
      <c r="D64" s="274" t="s">
        <v>303</v>
      </c>
      <c r="E64" s="273">
        <v>13872000</v>
      </c>
      <c r="F64" s="295">
        <v>16842000</v>
      </c>
      <c r="G64" s="269">
        <v>0</v>
      </c>
      <c r="H64" s="300">
        <f t="shared" si="2"/>
        <v>16842000</v>
      </c>
      <c r="I64" s="257">
        <f t="shared" si="3"/>
        <v>0</v>
      </c>
      <c r="J64" s="248"/>
      <c r="K64" s="248"/>
      <c r="L64" s="248"/>
    </row>
    <row r="65" spans="1:12" ht="67.5" x14ac:dyDescent="0.15">
      <c r="A65" s="250" t="s">
        <v>480</v>
      </c>
      <c r="B65" s="273" t="s">
        <v>109</v>
      </c>
      <c r="C65" s="273" t="s">
        <v>398</v>
      </c>
      <c r="D65" s="274" t="s">
        <v>304</v>
      </c>
      <c r="E65" s="273">
        <v>13872000</v>
      </c>
      <c r="F65" s="295">
        <v>17514000</v>
      </c>
      <c r="G65" s="269">
        <v>17108800</v>
      </c>
      <c r="H65" s="300">
        <f t="shared" si="2"/>
        <v>405200</v>
      </c>
      <c r="I65" s="294">
        <f t="shared" si="3"/>
        <v>0.97686422290738839</v>
      </c>
      <c r="J65" s="248"/>
      <c r="K65" s="248"/>
      <c r="L65" s="248"/>
    </row>
    <row r="66" spans="1:12" ht="56.25" x14ac:dyDescent="0.15">
      <c r="A66" s="250" t="s">
        <v>480</v>
      </c>
      <c r="B66" s="273" t="s">
        <v>231</v>
      </c>
      <c r="C66" s="273" t="s">
        <v>397</v>
      </c>
      <c r="D66" s="274" t="s">
        <v>305</v>
      </c>
      <c r="E66" s="273">
        <v>13872000</v>
      </c>
      <c r="F66" s="295">
        <v>31212000</v>
      </c>
      <c r="G66" s="269">
        <v>24276000</v>
      </c>
      <c r="H66" s="300">
        <f t="shared" ref="H66:H97" si="4">+F66-G66</f>
        <v>6936000</v>
      </c>
      <c r="I66" s="294">
        <f t="shared" si="3"/>
        <v>0.77777777777777779</v>
      </c>
      <c r="J66" s="248"/>
      <c r="K66" s="248"/>
      <c r="L66" s="248"/>
    </row>
    <row r="67" spans="1:12" ht="56.25" x14ac:dyDescent="0.25">
      <c r="A67" s="250" t="s">
        <v>480</v>
      </c>
      <c r="B67" s="273" t="s">
        <v>368</v>
      </c>
      <c r="C67" s="273" t="s">
        <v>167</v>
      </c>
      <c r="D67" s="274" t="s">
        <v>432</v>
      </c>
      <c r="E67" s="273">
        <v>10404000</v>
      </c>
      <c r="F67" s="295">
        <v>31270000</v>
      </c>
      <c r="G67" s="269">
        <v>31269800</v>
      </c>
      <c r="H67" s="300">
        <f t="shared" si="4"/>
        <v>200</v>
      </c>
      <c r="I67" s="257">
        <f t="shared" ref="I67:I98" si="5">+G67*100%/F67</f>
        <v>0.99999360409338023</v>
      </c>
      <c r="J67" s="248"/>
      <c r="K67" s="248"/>
      <c r="L67" s="248"/>
    </row>
    <row r="68" spans="1:12" ht="56.25" x14ac:dyDescent="0.15">
      <c r="A68" s="250" t="s">
        <v>480</v>
      </c>
      <c r="B68" s="273" t="s">
        <v>371</v>
      </c>
      <c r="C68" s="273" t="s">
        <v>155</v>
      </c>
      <c r="D68" s="270" t="s">
        <v>263</v>
      </c>
      <c r="E68" s="273">
        <v>10404000</v>
      </c>
      <c r="F68" s="295">
        <v>19074000</v>
      </c>
      <c r="G68" s="269">
        <v>18669400</v>
      </c>
      <c r="H68" s="300">
        <f t="shared" si="4"/>
        <v>404600</v>
      </c>
      <c r="I68" s="294">
        <f t="shared" si="5"/>
        <v>0.97878787878787876</v>
      </c>
      <c r="J68" s="248"/>
      <c r="K68" s="248"/>
      <c r="L68" s="248"/>
    </row>
    <row r="69" spans="1:12" ht="56.25" x14ac:dyDescent="0.15">
      <c r="A69" s="250" t="s">
        <v>480</v>
      </c>
      <c r="B69" s="273" t="s">
        <v>271</v>
      </c>
      <c r="C69" s="273" t="s">
        <v>155</v>
      </c>
      <c r="D69" s="274" t="s">
        <v>300</v>
      </c>
      <c r="E69" s="273">
        <v>10404000</v>
      </c>
      <c r="F69" s="295">
        <v>20403400</v>
      </c>
      <c r="G69" s="269">
        <v>20403400</v>
      </c>
      <c r="H69" s="300">
        <f t="shared" si="4"/>
        <v>0</v>
      </c>
      <c r="I69" s="294">
        <f t="shared" si="5"/>
        <v>1</v>
      </c>
      <c r="J69" s="248"/>
      <c r="K69" s="248"/>
      <c r="L69" s="248"/>
    </row>
    <row r="70" spans="1:12" ht="56.25" x14ac:dyDescent="0.15">
      <c r="A70" s="250" t="s">
        <v>480</v>
      </c>
      <c r="B70" s="273" t="s">
        <v>375</v>
      </c>
      <c r="C70" s="273" t="s">
        <v>378</v>
      </c>
      <c r="D70" s="274" t="s">
        <v>264</v>
      </c>
      <c r="E70" s="273">
        <v>20808000</v>
      </c>
      <c r="F70" s="295">
        <v>47280400</v>
      </c>
      <c r="G70" s="269">
        <v>47280400</v>
      </c>
      <c r="H70" s="300">
        <f t="shared" si="4"/>
        <v>0</v>
      </c>
      <c r="I70" s="294">
        <f t="shared" si="5"/>
        <v>1</v>
      </c>
      <c r="J70" s="248"/>
      <c r="K70" s="248"/>
      <c r="L70" s="248"/>
    </row>
    <row r="71" spans="1:12" ht="56.25" x14ac:dyDescent="0.25">
      <c r="A71" s="250" t="s">
        <v>480</v>
      </c>
      <c r="B71" s="273" t="s">
        <v>371</v>
      </c>
      <c r="C71" s="273" t="s">
        <v>162</v>
      </c>
      <c r="D71" s="270" t="s">
        <v>528</v>
      </c>
      <c r="E71" s="273">
        <v>11904000</v>
      </c>
      <c r="F71" s="295">
        <v>31545600</v>
      </c>
      <c r="G71" s="269">
        <v>25262933</v>
      </c>
      <c r="H71" s="300">
        <f t="shared" si="4"/>
        <v>6282667</v>
      </c>
      <c r="I71" s="257">
        <f t="shared" si="5"/>
        <v>0.80083856385676611</v>
      </c>
      <c r="J71" s="248"/>
      <c r="K71" s="248"/>
      <c r="L71" s="248"/>
    </row>
    <row r="72" spans="1:12" ht="56.25" x14ac:dyDescent="0.15">
      <c r="A72" s="250" t="s">
        <v>480</v>
      </c>
      <c r="B72" s="273" t="s">
        <v>371</v>
      </c>
      <c r="C72" s="273" t="s">
        <v>162</v>
      </c>
      <c r="D72" s="270" t="s">
        <v>170</v>
      </c>
      <c r="E72" s="273">
        <v>11604000</v>
      </c>
      <c r="F72" s="295">
        <v>21408000</v>
      </c>
      <c r="G72" s="269">
        <v>16954733</v>
      </c>
      <c r="H72" s="300">
        <f t="shared" si="4"/>
        <v>4453267</v>
      </c>
      <c r="I72" s="294">
        <f t="shared" si="5"/>
        <v>0.7919811752615844</v>
      </c>
      <c r="J72" s="248"/>
      <c r="K72" s="248"/>
      <c r="L72" s="248"/>
    </row>
    <row r="73" spans="1:12" ht="56.25" x14ac:dyDescent="0.15">
      <c r="A73" s="250" t="s">
        <v>480</v>
      </c>
      <c r="B73" s="273" t="s">
        <v>379</v>
      </c>
      <c r="C73" s="273" t="s">
        <v>162</v>
      </c>
      <c r="D73" s="274" t="s">
        <v>169</v>
      </c>
      <c r="E73" s="273">
        <v>20808000</v>
      </c>
      <c r="F73" s="295">
        <v>25605400</v>
      </c>
      <c r="G73" s="269">
        <v>16935400</v>
      </c>
      <c r="H73" s="300">
        <f t="shared" si="4"/>
        <v>8670000</v>
      </c>
      <c r="I73" s="294">
        <f t="shared" si="5"/>
        <v>0.66139954853273142</v>
      </c>
      <c r="J73" s="248"/>
      <c r="K73" s="248"/>
      <c r="L73" s="248"/>
    </row>
    <row r="74" spans="1:12" ht="56.25" x14ac:dyDescent="0.15">
      <c r="A74" s="250" t="s">
        <v>480</v>
      </c>
      <c r="B74" s="273" t="s">
        <v>371</v>
      </c>
      <c r="C74" s="273" t="s">
        <v>165</v>
      </c>
      <c r="D74" s="270" t="s">
        <v>203</v>
      </c>
      <c r="E74" s="273">
        <v>10404000</v>
      </c>
      <c r="F74" s="295">
        <v>20266633</v>
      </c>
      <c r="G74" s="269">
        <v>20266633</v>
      </c>
      <c r="H74" s="300">
        <f t="shared" si="4"/>
        <v>0</v>
      </c>
      <c r="I74" s="294">
        <f t="shared" si="5"/>
        <v>1</v>
      </c>
      <c r="J74" s="248"/>
      <c r="K74" s="248"/>
      <c r="L74" s="248"/>
    </row>
    <row r="75" spans="1:12" ht="56.25" x14ac:dyDescent="0.15">
      <c r="A75" s="250" t="s">
        <v>480</v>
      </c>
      <c r="B75" s="273" t="s">
        <v>375</v>
      </c>
      <c r="C75" s="273" t="s">
        <v>162</v>
      </c>
      <c r="D75" s="274" t="s">
        <v>163</v>
      </c>
      <c r="E75" s="273">
        <v>10404000</v>
      </c>
      <c r="F75" s="295">
        <v>26934800</v>
      </c>
      <c r="G75" s="269">
        <v>17860200</v>
      </c>
      <c r="H75" s="300">
        <f t="shared" si="4"/>
        <v>9074600</v>
      </c>
      <c r="I75" s="294">
        <f t="shared" si="5"/>
        <v>0.66309012875536477</v>
      </c>
      <c r="J75" s="248"/>
      <c r="K75" s="248"/>
      <c r="L75" s="248"/>
    </row>
    <row r="76" spans="1:12" ht="56.25" x14ac:dyDescent="0.15">
      <c r="A76" s="250" t="s">
        <v>480</v>
      </c>
      <c r="B76" s="273" t="s">
        <v>377</v>
      </c>
      <c r="C76" s="273" t="s">
        <v>162</v>
      </c>
      <c r="D76" s="274" t="s">
        <v>164</v>
      </c>
      <c r="E76" s="273">
        <v>10404000</v>
      </c>
      <c r="F76" s="295">
        <v>21350667</v>
      </c>
      <c r="G76" s="269">
        <v>18705000</v>
      </c>
      <c r="H76" s="300">
        <f t="shared" si="4"/>
        <v>2645667</v>
      </c>
      <c r="I76" s="294">
        <f t="shared" si="5"/>
        <v>0.876085042214372</v>
      </c>
      <c r="J76" s="248"/>
      <c r="K76" s="248"/>
      <c r="L76" s="248"/>
    </row>
    <row r="77" spans="1:12" ht="56.25" x14ac:dyDescent="0.25">
      <c r="A77" s="250" t="s">
        <v>480</v>
      </c>
      <c r="B77" s="273" t="s">
        <v>371</v>
      </c>
      <c r="C77" s="273" t="s">
        <v>380</v>
      </c>
      <c r="D77" s="270" t="s">
        <v>172</v>
      </c>
      <c r="E77" s="273">
        <v>10404000</v>
      </c>
      <c r="F77" s="295">
        <v>21794600</v>
      </c>
      <c r="G77" s="269">
        <v>21794600</v>
      </c>
      <c r="H77" s="300">
        <f t="shared" si="4"/>
        <v>0</v>
      </c>
      <c r="I77" s="257">
        <f t="shared" si="5"/>
        <v>1</v>
      </c>
      <c r="J77" s="248"/>
      <c r="K77" s="248"/>
      <c r="L77" s="248"/>
    </row>
    <row r="78" spans="1:12" ht="33.75" x14ac:dyDescent="0.15">
      <c r="A78" s="250" t="s">
        <v>480</v>
      </c>
      <c r="B78" s="273" t="s">
        <v>268</v>
      </c>
      <c r="C78" s="273"/>
      <c r="D78" s="274" t="s">
        <v>166</v>
      </c>
      <c r="E78" s="273">
        <v>10404000</v>
      </c>
      <c r="F78" s="295">
        <v>17908000</v>
      </c>
      <c r="G78" s="269">
        <v>5202000</v>
      </c>
      <c r="H78" s="300">
        <f t="shared" si="4"/>
        <v>12706000</v>
      </c>
      <c r="I78" s="294">
        <f t="shared" si="5"/>
        <v>0.29048469957560868</v>
      </c>
      <c r="J78" s="248"/>
      <c r="K78" s="248"/>
      <c r="L78" s="248"/>
    </row>
    <row r="79" spans="1:12" ht="45" x14ac:dyDescent="0.15">
      <c r="A79" s="250" t="s">
        <v>480</v>
      </c>
      <c r="B79" s="273" t="s">
        <v>371</v>
      </c>
      <c r="C79" s="273" t="s">
        <v>141</v>
      </c>
      <c r="D79" s="270" t="s">
        <v>142</v>
      </c>
      <c r="E79" s="273">
        <v>22626000</v>
      </c>
      <c r="F79" s="295">
        <v>44652000</v>
      </c>
      <c r="G79" s="269">
        <v>44052000</v>
      </c>
      <c r="H79" s="300">
        <f t="shared" si="4"/>
        <v>600000</v>
      </c>
      <c r="I79" s="294">
        <f t="shared" si="5"/>
        <v>0.98656275194840093</v>
      </c>
      <c r="J79" s="248"/>
      <c r="K79" s="248"/>
      <c r="L79" s="248"/>
    </row>
    <row r="80" spans="1:12" ht="45" x14ac:dyDescent="0.15">
      <c r="A80" s="250" t="s">
        <v>480</v>
      </c>
      <c r="B80" s="273" t="s">
        <v>371</v>
      </c>
      <c r="C80" s="273" t="s">
        <v>179</v>
      </c>
      <c r="D80" s="270" t="s">
        <v>180</v>
      </c>
      <c r="E80" s="273">
        <v>10404000</v>
      </c>
      <c r="F80" s="295">
        <v>21794600</v>
      </c>
      <c r="G80" s="269">
        <v>21794600</v>
      </c>
      <c r="H80" s="300">
        <f t="shared" si="4"/>
        <v>0</v>
      </c>
      <c r="I80" s="294">
        <f t="shared" si="5"/>
        <v>1</v>
      </c>
      <c r="J80" s="248"/>
      <c r="K80" s="248"/>
      <c r="L80" s="248"/>
    </row>
    <row r="81" spans="1:12" ht="45" x14ac:dyDescent="0.15">
      <c r="A81" s="250" t="s">
        <v>480</v>
      </c>
      <c r="B81" s="273" t="s">
        <v>232</v>
      </c>
      <c r="C81" s="273" t="s">
        <v>393</v>
      </c>
      <c r="D81" s="274" t="s">
        <v>491</v>
      </c>
      <c r="E81" s="273">
        <v>89600000</v>
      </c>
      <c r="F81" s="295">
        <v>142594500</v>
      </c>
      <c r="G81" s="269">
        <v>111626667</v>
      </c>
      <c r="H81" s="300">
        <f t="shared" si="4"/>
        <v>30967833</v>
      </c>
      <c r="I81" s="294">
        <f t="shared" si="5"/>
        <v>0.78282589440686701</v>
      </c>
      <c r="J81" s="248"/>
      <c r="K81" s="248"/>
      <c r="L81" s="248"/>
    </row>
    <row r="82" spans="1:12" ht="45" x14ac:dyDescent="0.15">
      <c r="A82" s="250" t="s">
        <v>480</v>
      </c>
      <c r="B82" s="273" t="s">
        <v>109</v>
      </c>
      <c r="C82" s="273"/>
      <c r="D82" s="274" t="s">
        <v>246</v>
      </c>
      <c r="E82" s="273">
        <v>100000000</v>
      </c>
      <c r="F82" s="295">
        <v>0</v>
      </c>
      <c r="G82" s="269">
        <v>0</v>
      </c>
      <c r="H82" s="300">
        <f t="shared" si="4"/>
        <v>0</v>
      </c>
      <c r="I82" s="294" t="e">
        <f t="shared" si="5"/>
        <v>#DIV/0!</v>
      </c>
      <c r="J82" s="248"/>
      <c r="K82" s="248"/>
      <c r="L82" s="248"/>
    </row>
    <row r="83" spans="1:12" ht="33.75" x14ac:dyDescent="0.15">
      <c r="A83" s="250" t="s">
        <v>480</v>
      </c>
      <c r="B83" s="273" t="s">
        <v>109</v>
      </c>
      <c r="C83" s="273" t="s">
        <v>135</v>
      </c>
      <c r="D83" s="274" t="s">
        <v>390</v>
      </c>
      <c r="E83" s="273">
        <v>381500000</v>
      </c>
      <c r="F83" s="295">
        <v>654000000</v>
      </c>
      <c r="G83" s="269">
        <v>496500000</v>
      </c>
      <c r="H83" s="300">
        <f t="shared" si="4"/>
        <v>157500000</v>
      </c>
      <c r="I83" s="294">
        <f t="shared" si="5"/>
        <v>0.75917431192660545</v>
      </c>
      <c r="J83" s="248"/>
      <c r="K83" s="248"/>
      <c r="L83" s="248"/>
    </row>
    <row r="84" spans="1:12" ht="33.75" x14ac:dyDescent="0.15">
      <c r="A84" s="250" t="s">
        <v>480</v>
      </c>
      <c r="B84" s="273" t="s">
        <v>109</v>
      </c>
      <c r="C84" s="273" t="s">
        <v>135</v>
      </c>
      <c r="D84" s="274" t="s">
        <v>137</v>
      </c>
      <c r="E84" s="273">
        <v>455800000</v>
      </c>
      <c r="F84" s="295">
        <v>844750000</v>
      </c>
      <c r="G84" s="269">
        <v>844750000</v>
      </c>
      <c r="H84" s="300">
        <f t="shared" si="4"/>
        <v>0</v>
      </c>
      <c r="I84" s="294">
        <f t="shared" si="5"/>
        <v>1</v>
      </c>
      <c r="J84" s="248"/>
      <c r="K84" s="248"/>
      <c r="L84" s="248"/>
    </row>
    <row r="85" spans="1:12" ht="33.75" x14ac:dyDescent="0.15">
      <c r="A85" s="250" t="s">
        <v>480</v>
      </c>
      <c r="B85" s="273" t="s">
        <v>109</v>
      </c>
      <c r="C85" s="273" t="s">
        <v>134</v>
      </c>
      <c r="D85" s="274" t="s">
        <v>225</v>
      </c>
      <c r="E85" s="273">
        <v>599770000</v>
      </c>
      <c r="F85" s="295">
        <v>1218177143</v>
      </c>
      <c r="G85" s="269">
        <v>1015860000</v>
      </c>
      <c r="H85" s="300">
        <f t="shared" si="4"/>
        <v>202317143</v>
      </c>
      <c r="I85" s="294">
        <f t="shared" si="5"/>
        <v>0.83391812581398927</v>
      </c>
      <c r="J85" s="248"/>
      <c r="K85" s="248"/>
      <c r="L85" s="248"/>
    </row>
    <row r="86" spans="1:12" ht="33.75" x14ac:dyDescent="0.15">
      <c r="A86" s="250" t="s">
        <v>480</v>
      </c>
      <c r="B86" s="273" t="s">
        <v>232</v>
      </c>
      <c r="C86" s="273" t="s">
        <v>133</v>
      </c>
      <c r="D86" s="274" t="s">
        <v>323</v>
      </c>
      <c r="E86" s="273">
        <v>516200000</v>
      </c>
      <c r="F86" s="295">
        <v>816112286</v>
      </c>
      <c r="G86" s="269">
        <v>803798000</v>
      </c>
      <c r="H86" s="300">
        <f t="shared" si="4"/>
        <v>12314286</v>
      </c>
      <c r="I86" s="294">
        <f t="shared" si="5"/>
        <v>0.98491103955761305</v>
      </c>
      <c r="J86" s="248"/>
      <c r="K86" s="248"/>
      <c r="L86" s="248"/>
    </row>
    <row r="87" spans="1:12" ht="45" x14ac:dyDescent="0.15">
      <c r="A87" s="250" t="s">
        <v>480</v>
      </c>
      <c r="B87" s="273" t="s">
        <v>109</v>
      </c>
      <c r="C87" s="273" t="s">
        <v>386</v>
      </c>
      <c r="D87" s="274" t="s">
        <v>205</v>
      </c>
      <c r="E87" s="273">
        <v>2117380000</v>
      </c>
      <c r="F87" s="295">
        <v>3829500571</v>
      </c>
      <c r="G87" s="269">
        <v>3829500000</v>
      </c>
      <c r="H87" s="300">
        <f t="shared" si="4"/>
        <v>571</v>
      </c>
      <c r="I87" s="294">
        <f t="shared" si="5"/>
        <v>0.99999985089439491</v>
      </c>
      <c r="J87" s="248"/>
      <c r="K87" s="248"/>
      <c r="L87" s="248"/>
    </row>
    <row r="88" spans="1:12" ht="33.75" x14ac:dyDescent="0.15">
      <c r="A88" s="250" t="s">
        <v>480</v>
      </c>
      <c r="B88" s="273" t="s">
        <v>109</v>
      </c>
      <c r="C88" s="273" t="s">
        <v>196</v>
      </c>
      <c r="D88" s="274" t="s">
        <v>197</v>
      </c>
      <c r="E88" s="273">
        <v>140000000</v>
      </c>
      <c r="F88" s="295">
        <v>240000000</v>
      </c>
      <c r="G88" s="269">
        <v>172000000</v>
      </c>
      <c r="H88" s="300">
        <f t="shared" si="4"/>
        <v>68000000</v>
      </c>
      <c r="I88" s="294">
        <f t="shared" si="5"/>
        <v>0.71666666666666667</v>
      </c>
      <c r="J88" s="248"/>
      <c r="K88" s="248"/>
      <c r="L88" s="248"/>
    </row>
    <row r="89" spans="1:12" ht="33.75" x14ac:dyDescent="0.15">
      <c r="A89" s="250" t="s">
        <v>480</v>
      </c>
      <c r="B89" s="273" t="s">
        <v>109</v>
      </c>
      <c r="C89" s="273" t="s">
        <v>402</v>
      </c>
      <c r="D89" s="274" t="s">
        <v>202</v>
      </c>
      <c r="E89" s="273">
        <v>90000000</v>
      </c>
      <c r="F89" s="295">
        <v>270000000</v>
      </c>
      <c r="G89" s="269">
        <v>180000000</v>
      </c>
      <c r="H89" s="300">
        <f t="shared" si="4"/>
        <v>90000000</v>
      </c>
      <c r="I89" s="294">
        <f t="shared" si="5"/>
        <v>0.66666666666666663</v>
      </c>
      <c r="J89" s="248"/>
      <c r="K89" s="248"/>
      <c r="L89" s="248"/>
    </row>
    <row r="90" spans="1:12" ht="33.75" x14ac:dyDescent="0.15">
      <c r="A90" s="250" t="s">
        <v>480</v>
      </c>
      <c r="B90" s="273" t="s">
        <v>109</v>
      </c>
      <c r="C90" s="273" t="s">
        <v>391</v>
      </c>
      <c r="D90" s="274" t="s">
        <v>239</v>
      </c>
      <c r="E90" s="273">
        <v>64000000</v>
      </c>
      <c r="F90" s="295">
        <v>0</v>
      </c>
      <c r="G90" s="269">
        <v>0</v>
      </c>
      <c r="H90" s="300">
        <f t="shared" si="4"/>
        <v>0</v>
      </c>
      <c r="I90" s="294" t="e">
        <f t="shared" si="5"/>
        <v>#DIV/0!</v>
      </c>
      <c r="J90" s="248"/>
      <c r="K90" s="248"/>
      <c r="L90" s="248"/>
    </row>
    <row r="91" spans="1:12" ht="33.75" x14ac:dyDescent="0.25">
      <c r="A91" s="250" t="s">
        <v>480</v>
      </c>
      <c r="B91" s="273" t="s">
        <v>109</v>
      </c>
      <c r="C91" s="273" t="s">
        <v>116</v>
      </c>
      <c r="D91" s="274" t="s">
        <v>238</v>
      </c>
      <c r="E91" s="273">
        <v>68000000</v>
      </c>
      <c r="F91" s="295">
        <v>68000000</v>
      </c>
      <c r="G91" s="269">
        <v>0</v>
      </c>
      <c r="H91" s="300">
        <f t="shared" si="4"/>
        <v>68000000</v>
      </c>
      <c r="I91" s="257">
        <f t="shared" si="5"/>
        <v>0</v>
      </c>
      <c r="J91" s="248"/>
      <c r="K91" s="248"/>
      <c r="L91" s="248"/>
    </row>
    <row r="92" spans="1:12" ht="33.75" x14ac:dyDescent="0.15">
      <c r="A92" s="250" t="s">
        <v>480</v>
      </c>
      <c r="B92" s="273" t="s">
        <v>109</v>
      </c>
      <c r="C92" s="273" t="s">
        <v>116</v>
      </c>
      <c r="D92" s="274" t="s">
        <v>214</v>
      </c>
      <c r="E92" s="273">
        <v>1474560000</v>
      </c>
      <c r="F92" s="295">
        <v>2498887000</v>
      </c>
      <c r="G92" s="269">
        <v>2413604000</v>
      </c>
      <c r="H92" s="300">
        <f t="shared" si="4"/>
        <v>85283000</v>
      </c>
      <c r="I92" s="294">
        <f t="shared" si="5"/>
        <v>0.96587160603900857</v>
      </c>
      <c r="J92" s="248"/>
      <c r="K92" s="248"/>
      <c r="L92" s="248"/>
    </row>
    <row r="93" spans="1:12" ht="33.75" x14ac:dyDescent="0.15">
      <c r="A93" s="250" t="s">
        <v>480</v>
      </c>
      <c r="B93" s="264" t="s">
        <v>109</v>
      </c>
      <c r="C93" s="264"/>
      <c r="D93" s="258" t="s">
        <v>247</v>
      </c>
      <c r="E93" s="273">
        <v>140000000</v>
      </c>
      <c r="F93" s="295">
        <v>136400000</v>
      </c>
      <c r="G93" s="269">
        <v>30000000</v>
      </c>
      <c r="H93" s="300">
        <f t="shared" si="4"/>
        <v>106400000</v>
      </c>
      <c r="I93" s="294">
        <f t="shared" si="5"/>
        <v>0.21994134897360704</v>
      </c>
      <c r="J93" s="248"/>
      <c r="K93" s="248"/>
      <c r="L93" s="248"/>
    </row>
    <row r="94" spans="1:12" ht="33.75" x14ac:dyDescent="0.15">
      <c r="A94" s="250" t="s">
        <v>480</v>
      </c>
      <c r="B94" s="264" t="s">
        <v>371</v>
      </c>
      <c r="C94" s="264" t="s">
        <v>38</v>
      </c>
      <c r="D94" s="262" t="s">
        <v>39</v>
      </c>
      <c r="E94" s="273">
        <v>1062313561</v>
      </c>
      <c r="F94" s="295">
        <v>1062313561</v>
      </c>
      <c r="G94" s="269">
        <v>983515960</v>
      </c>
      <c r="H94" s="300">
        <f t="shared" si="4"/>
        <v>78797601</v>
      </c>
      <c r="I94" s="294">
        <f t="shared" si="5"/>
        <v>0.92582453628303063</v>
      </c>
      <c r="J94" s="248"/>
      <c r="K94" s="248"/>
      <c r="L94" s="248"/>
    </row>
    <row r="95" spans="1:12" ht="90" x14ac:dyDescent="0.15">
      <c r="A95" s="250" t="s">
        <v>480</v>
      </c>
      <c r="B95" s="264" t="s">
        <v>109</v>
      </c>
      <c r="C95" s="264" t="s">
        <v>183</v>
      </c>
      <c r="D95" s="258" t="s">
        <v>184</v>
      </c>
      <c r="E95" s="273">
        <v>350000000</v>
      </c>
      <c r="F95" s="295">
        <v>1525000000</v>
      </c>
      <c r="G95" s="269">
        <v>680000000</v>
      </c>
      <c r="H95" s="300">
        <f t="shared" si="4"/>
        <v>845000000</v>
      </c>
      <c r="I95" s="294">
        <f t="shared" si="5"/>
        <v>0.4459016393442623</v>
      </c>
      <c r="J95" s="248"/>
      <c r="K95" s="248"/>
      <c r="L95" s="248"/>
    </row>
    <row r="96" spans="1:12" ht="45" x14ac:dyDescent="0.15">
      <c r="A96" s="250" t="s">
        <v>480</v>
      </c>
      <c r="B96" s="264" t="s">
        <v>371</v>
      </c>
      <c r="C96" s="264" t="s">
        <v>44</v>
      </c>
      <c r="D96" s="262" t="s">
        <v>45</v>
      </c>
      <c r="E96" s="273">
        <v>10000000</v>
      </c>
      <c r="F96" s="295">
        <v>58530000</v>
      </c>
      <c r="G96" s="269">
        <v>48616974</v>
      </c>
      <c r="H96" s="300">
        <f t="shared" si="4"/>
        <v>9913026</v>
      </c>
      <c r="I96" s="294">
        <f t="shared" si="5"/>
        <v>0.8306334187596105</v>
      </c>
      <c r="J96" s="248"/>
      <c r="K96" s="248"/>
      <c r="L96" s="248"/>
    </row>
    <row r="97" spans="1:12" ht="45" x14ac:dyDescent="0.15">
      <c r="A97" s="250" t="s">
        <v>480</v>
      </c>
      <c r="B97" s="264" t="s">
        <v>379</v>
      </c>
      <c r="C97" s="264" t="s">
        <v>421</v>
      </c>
      <c r="D97" s="258" t="s">
        <v>422</v>
      </c>
      <c r="E97" s="273">
        <v>255500000</v>
      </c>
      <c r="F97" s="295">
        <v>281784120</v>
      </c>
      <c r="G97" s="269">
        <v>255500000</v>
      </c>
      <c r="H97" s="300">
        <f t="shared" si="4"/>
        <v>26284120</v>
      </c>
      <c r="I97" s="294">
        <f t="shared" si="5"/>
        <v>0.906722493801283</v>
      </c>
      <c r="J97" s="248"/>
      <c r="K97" s="248"/>
      <c r="L97" s="248"/>
    </row>
    <row r="98" spans="1:12" ht="45" x14ac:dyDescent="0.25">
      <c r="A98" s="250" t="s">
        <v>480</v>
      </c>
      <c r="B98" s="264" t="s">
        <v>371</v>
      </c>
      <c r="C98" s="264" t="s">
        <v>381</v>
      </c>
      <c r="D98" s="262" t="s">
        <v>299</v>
      </c>
      <c r="E98" s="273">
        <v>326340000</v>
      </c>
      <c r="F98" s="295">
        <v>677040000</v>
      </c>
      <c r="G98" s="269">
        <v>668458000</v>
      </c>
      <c r="H98" s="300">
        <f t="shared" ref="H98:H117" si="6">+F98-G98</f>
        <v>8582000</v>
      </c>
      <c r="I98" s="257">
        <f t="shared" si="5"/>
        <v>0.98732423490488008</v>
      </c>
      <c r="J98" s="248"/>
      <c r="K98" s="248"/>
      <c r="L98" s="248"/>
    </row>
    <row r="99" spans="1:12" ht="56.25" x14ac:dyDescent="0.15">
      <c r="A99" s="250" t="s">
        <v>480</v>
      </c>
      <c r="B99" s="264" t="s">
        <v>371</v>
      </c>
      <c r="C99" s="264" t="s">
        <v>177</v>
      </c>
      <c r="D99" s="262" t="s">
        <v>178</v>
      </c>
      <c r="E99" s="273">
        <v>17652000</v>
      </c>
      <c r="F99" s="295">
        <v>36504000</v>
      </c>
      <c r="G99" s="269">
        <v>35731066</v>
      </c>
      <c r="H99" s="300">
        <f t="shared" si="6"/>
        <v>772934</v>
      </c>
      <c r="I99" s="294">
        <f t="shared" ref="I99:I130" si="7">+G99*100%/F99</f>
        <v>0.97882604646066185</v>
      </c>
      <c r="J99" s="248"/>
      <c r="K99" s="248"/>
      <c r="L99" s="248"/>
    </row>
    <row r="100" spans="1:12" ht="45" x14ac:dyDescent="0.15">
      <c r="A100" s="250" t="s">
        <v>480</v>
      </c>
      <c r="B100" s="264" t="s">
        <v>371</v>
      </c>
      <c r="C100" s="264"/>
      <c r="D100" s="262" t="s">
        <v>298</v>
      </c>
      <c r="E100" s="273">
        <v>18846000</v>
      </c>
      <c r="F100" s="295">
        <v>37692000</v>
      </c>
      <c r="G100" s="269">
        <v>36825000</v>
      </c>
      <c r="H100" s="300">
        <f t="shared" si="6"/>
        <v>867000</v>
      </c>
      <c r="I100" s="294">
        <f t="shared" si="7"/>
        <v>0.97699777141037891</v>
      </c>
      <c r="J100" s="248"/>
      <c r="K100" s="248"/>
      <c r="L100" s="248"/>
    </row>
    <row r="101" spans="1:12" ht="45" x14ac:dyDescent="0.15">
      <c r="A101" s="250" t="s">
        <v>480</v>
      </c>
      <c r="B101" s="264" t="s">
        <v>371</v>
      </c>
      <c r="C101" s="264" t="s">
        <v>383</v>
      </c>
      <c r="D101" s="262" t="s">
        <v>440</v>
      </c>
      <c r="E101" s="273">
        <v>19200000</v>
      </c>
      <c r="F101" s="295">
        <v>84746867</v>
      </c>
      <c r="G101" s="269">
        <v>76586800</v>
      </c>
      <c r="H101" s="300">
        <f t="shared" si="6"/>
        <v>8160067</v>
      </c>
      <c r="I101" s="294">
        <f t="shared" si="7"/>
        <v>0.90371246408436545</v>
      </c>
      <c r="J101" s="248"/>
      <c r="K101" s="248"/>
      <c r="L101" s="248"/>
    </row>
    <row r="102" spans="1:12" ht="45" x14ac:dyDescent="0.15">
      <c r="A102" s="250" t="s">
        <v>480</v>
      </c>
      <c r="B102" s="264" t="s">
        <v>109</v>
      </c>
      <c r="C102" s="264"/>
      <c r="D102" s="258" t="s">
        <v>244</v>
      </c>
      <c r="E102" s="273">
        <v>105000000</v>
      </c>
      <c r="F102" s="295">
        <v>49000000</v>
      </c>
      <c r="G102" s="269">
        <v>32550000</v>
      </c>
      <c r="H102" s="300">
        <f t="shared" si="6"/>
        <v>16450000</v>
      </c>
      <c r="I102" s="294">
        <f t="shared" si="7"/>
        <v>0.66428571428571426</v>
      </c>
      <c r="J102" s="248"/>
      <c r="K102" s="248"/>
      <c r="L102" s="248"/>
    </row>
    <row r="103" spans="1:12" ht="33.75" x14ac:dyDescent="0.25">
      <c r="A103" s="250" t="s">
        <v>480</v>
      </c>
      <c r="B103" s="264" t="s">
        <v>109</v>
      </c>
      <c r="C103" s="264" t="s">
        <v>401</v>
      </c>
      <c r="D103" s="258" t="s">
        <v>242</v>
      </c>
      <c r="E103" s="273">
        <v>32550000</v>
      </c>
      <c r="F103" s="295">
        <v>130200000</v>
      </c>
      <c r="G103" s="269">
        <v>0</v>
      </c>
      <c r="H103" s="300">
        <f t="shared" si="6"/>
        <v>130200000</v>
      </c>
      <c r="I103" s="257">
        <f t="shared" si="7"/>
        <v>0</v>
      </c>
      <c r="J103" s="248"/>
      <c r="K103" s="248"/>
      <c r="L103" s="248"/>
    </row>
    <row r="104" spans="1:12" ht="33.75" x14ac:dyDescent="0.15">
      <c r="A104" s="250" t="s">
        <v>480</v>
      </c>
      <c r="B104" s="264" t="s">
        <v>109</v>
      </c>
      <c r="C104" s="264" t="s">
        <v>388</v>
      </c>
      <c r="D104" s="258" t="s">
        <v>210</v>
      </c>
      <c r="E104" s="273">
        <v>300000000</v>
      </c>
      <c r="F104" s="295">
        <v>0</v>
      </c>
      <c r="G104" s="269">
        <v>0</v>
      </c>
      <c r="H104" s="300">
        <f t="shared" si="6"/>
        <v>0</v>
      </c>
      <c r="I104" s="294" t="e">
        <f t="shared" si="7"/>
        <v>#DIV/0!</v>
      </c>
      <c r="J104" s="248"/>
      <c r="K104" s="248"/>
      <c r="L104" s="248"/>
    </row>
    <row r="105" spans="1:12" s="276" customFormat="1" ht="56.25" x14ac:dyDescent="0.15">
      <c r="A105" s="297" t="s">
        <v>480</v>
      </c>
      <c r="B105" s="275" t="s">
        <v>375</v>
      </c>
      <c r="C105" s="275" t="s">
        <v>278</v>
      </c>
      <c r="D105" s="263" t="s">
        <v>437</v>
      </c>
      <c r="E105" s="273">
        <v>42980000</v>
      </c>
      <c r="F105" s="295">
        <v>44240000</v>
      </c>
      <c r="G105" s="269">
        <v>44240000</v>
      </c>
      <c r="H105" s="300">
        <f t="shared" si="6"/>
        <v>0</v>
      </c>
      <c r="I105" s="296">
        <f t="shared" si="7"/>
        <v>1</v>
      </c>
      <c r="J105" s="260"/>
      <c r="K105" s="260"/>
      <c r="L105" s="260"/>
    </row>
    <row r="106" spans="1:12" ht="33.75" x14ac:dyDescent="0.15">
      <c r="A106" s="250" t="s">
        <v>480</v>
      </c>
      <c r="B106" s="273" t="s">
        <v>109</v>
      </c>
      <c r="C106" s="273"/>
      <c r="D106" s="274" t="s">
        <v>125</v>
      </c>
      <c r="E106" s="273">
        <v>31200000</v>
      </c>
      <c r="F106" s="295">
        <v>46800000</v>
      </c>
      <c r="G106" s="269">
        <v>46800000</v>
      </c>
      <c r="H106" s="300">
        <f t="shared" si="6"/>
        <v>0</v>
      </c>
      <c r="I106" s="294">
        <f t="shared" si="7"/>
        <v>1</v>
      </c>
      <c r="J106" s="248"/>
      <c r="K106" s="248"/>
      <c r="L106" s="248"/>
    </row>
    <row r="107" spans="1:12" ht="33.75" x14ac:dyDescent="0.15">
      <c r="A107" s="250" t="s">
        <v>480</v>
      </c>
      <c r="B107" s="264" t="s">
        <v>233</v>
      </c>
      <c r="C107" s="264" t="s">
        <v>123</v>
      </c>
      <c r="D107" s="258" t="s">
        <v>221</v>
      </c>
      <c r="E107" s="273">
        <v>224000000</v>
      </c>
      <c r="F107" s="295">
        <v>352239981</v>
      </c>
      <c r="G107" s="269">
        <v>338083833</v>
      </c>
      <c r="H107" s="300">
        <f t="shared" si="6"/>
        <v>14156148</v>
      </c>
      <c r="I107" s="294">
        <f t="shared" si="7"/>
        <v>0.95981106982855535</v>
      </c>
      <c r="J107" s="248"/>
      <c r="K107" s="248"/>
      <c r="L107" s="248"/>
    </row>
    <row r="108" spans="1:12" ht="45" x14ac:dyDescent="0.15">
      <c r="A108" s="250" t="s">
        <v>480</v>
      </c>
      <c r="B108" s="264" t="s">
        <v>233</v>
      </c>
      <c r="C108" s="264"/>
      <c r="D108" s="258" t="s">
        <v>222</v>
      </c>
      <c r="E108" s="273">
        <v>32000000</v>
      </c>
      <c r="F108" s="295">
        <v>49120000</v>
      </c>
      <c r="G108" s="269">
        <v>49120000</v>
      </c>
      <c r="H108" s="300">
        <f t="shared" si="6"/>
        <v>0</v>
      </c>
      <c r="I108" s="294">
        <f t="shared" si="7"/>
        <v>1</v>
      </c>
      <c r="J108" s="248"/>
      <c r="K108" s="248"/>
      <c r="L108" s="248"/>
    </row>
    <row r="109" spans="1:12" ht="33.75" x14ac:dyDescent="0.15">
      <c r="A109" s="250" t="s">
        <v>480</v>
      </c>
      <c r="B109" s="264" t="s">
        <v>373</v>
      </c>
      <c r="C109" s="264" t="s">
        <v>392</v>
      </c>
      <c r="D109" s="258" t="s">
        <v>220</v>
      </c>
      <c r="E109" s="273">
        <v>24000000</v>
      </c>
      <c r="F109" s="295">
        <v>36000000</v>
      </c>
      <c r="G109" s="269">
        <v>36000000</v>
      </c>
      <c r="H109" s="300">
        <f t="shared" si="6"/>
        <v>0</v>
      </c>
      <c r="I109" s="294">
        <f t="shared" si="7"/>
        <v>1</v>
      </c>
      <c r="J109" s="248"/>
      <c r="K109" s="248"/>
      <c r="L109" s="248"/>
    </row>
    <row r="110" spans="1:12" ht="33.75" x14ac:dyDescent="0.15">
      <c r="A110" s="250" t="s">
        <v>480</v>
      </c>
      <c r="B110" s="264" t="s">
        <v>109</v>
      </c>
      <c r="C110" s="264" t="s">
        <v>120</v>
      </c>
      <c r="D110" s="258" t="s">
        <v>223</v>
      </c>
      <c r="E110" s="273">
        <v>72000000</v>
      </c>
      <c r="F110" s="295">
        <v>108000000</v>
      </c>
      <c r="G110" s="269">
        <v>86600000</v>
      </c>
      <c r="H110" s="300">
        <f t="shared" si="6"/>
        <v>21400000</v>
      </c>
      <c r="I110" s="294">
        <f t="shared" si="7"/>
        <v>0.80185185185185182</v>
      </c>
      <c r="J110" s="248"/>
      <c r="K110" s="248"/>
      <c r="L110" s="248"/>
    </row>
    <row r="111" spans="1:12" s="277" customFormat="1" ht="45" x14ac:dyDescent="0.15">
      <c r="A111" s="297" t="s">
        <v>480</v>
      </c>
      <c r="B111" s="275" t="s">
        <v>375</v>
      </c>
      <c r="C111" s="275" t="s">
        <v>200</v>
      </c>
      <c r="D111" s="263" t="s">
        <v>385</v>
      </c>
      <c r="E111" s="273">
        <v>33000000</v>
      </c>
      <c r="F111" s="295">
        <v>57933333</v>
      </c>
      <c r="G111" s="269">
        <v>57933333</v>
      </c>
      <c r="H111" s="300">
        <f t="shared" si="6"/>
        <v>0</v>
      </c>
      <c r="I111" s="296">
        <f t="shared" si="7"/>
        <v>1</v>
      </c>
      <c r="J111" s="261"/>
      <c r="K111" s="261"/>
      <c r="L111" s="261"/>
    </row>
    <row r="112" spans="1:12" ht="33.75" x14ac:dyDescent="0.15">
      <c r="A112" s="250" t="s">
        <v>480</v>
      </c>
      <c r="B112" s="264" t="s">
        <v>375</v>
      </c>
      <c r="C112" s="264" t="s">
        <v>200</v>
      </c>
      <c r="D112" s="258" t="s">
        <v>201</v>
      </c>
      <c r="E112" s="273">
        <v>21000000</v>
      </c>
      <c r="F112" s="295">
        <v>53000000</v>
      </c>
      <c r="G112" s="269">
        <v>50566666</v>
      </c>
      <c r="H112" s="300">
        <f t="shared" si="6"/>
        <v>2433334</v>
      </c>
      <c r="I112" s="294">
        <f t="shared" si="7"/>
        <v>0.95408803773584905</v>
      </c>
      <c r="J112" s="248"/>
      <c r="K112" s="248"/>
      <c r="L112" s="248"/>
    </row>
    <row r="113" spans="1:12" ht="33.75" x14ac:dyDescent="0.15">
      <c r="A113" s="250" t="s">
        <v>480</v>
      </c>
      <c r="B113" s="264" t="s">
        <v>235</v>
      </c>
      <c r="C113" s="264" t="s">
        <v>395</v>
      </c>
      <c r="D113" s="258" t="s">
        <v>219</v>
      </c>
      <c r="E113" s="273">
        <v>79200000</v>
      </c>
      <c r="F113" s="295">
        <v>202602000</v>
      </c>
      <c r="G113" s="269">
        <v>202533334</v>
      </c>
      <c r="H113" s="300">
        <f t="shared" si="6"/>
        <v>68666</v>
      </c>
      <c r="I113" s="294">
        <f t="shared" si="7"/>
        <v>0.99966107935755821</v>
      </c>
      <c r="J113" s="248"/>
      <c r="K113" s="248"/>
      <c r="L113" s="248"/>
    </row>
    <row r="114" spans="1:12" ht="56.25" x14ac:dyDescent="0.25">
      <c r="A114" s="250" t="s">
        <v>480</v>
      </c>
      <c r="B114" s="264" t="s">
        <v>414</v>
      </c>
      <c r="C114" s="264" t="s">
        <v>115</v>
      </c>
      <c r="D114" s="258" t="s">
        <v>285</v>
      </c>
      <c r="E114" s="273">
        <v>40000000</v>
      </c>
      <c r="F114" s="295">
        <v>40000000</v>
      </c>
      <c r="G114" s="269">
        <v>26477500</v>
      </c>
      <c r="H114" s="300">
        <f t="shared" si="6"/>
        <v>13522500</v>
      </c>
      <c r="I114" s="257">
        <f t="shared" si="7"/>
        <v>0.66193749999999996</v>
      </c>
      <c r="J114" s="248"/>
      <c r="K114" s="248"/>
      <c r="L114" s="248"/>
    </row>
    <row r="115" spans="1:12" ht="45" x14ac:dyDescent="0.15">
      <c r="A115" s="250" t="s">
        <v>480</v>
      </c>
      <c r="B115" s="264" t="s">
        <v>379</v>
      </c>
      <c r="C115" s="264" t="s">
        <v>115</v>
      </c>
      <c r="D115" s="258" t="s">
        <v>272</v>
      </c>
      <c r="E115" s="273">
        <v>18000000</v>
      </c>
      <c r="F115" s="295">
        <v>23500000</v>
      </c>
      <c r="G115" s="269">
        <v>23500000</v>
      </c>
      <c r="H115" s="300">
        <f t="shared" si="6"/>
        <v>0</v>
      </c>
      <c r="I115" s="294">
        <f t="shared" si="7"/>
        <v>1</v>
      </c>
      <c r="J115" s="248"/>
      <c r="K115" s="248"/>
      <c r="L115" s="248"/>
    </row>
    <row r="116" spans="1:12" ht="33.75" x14ac:dyDescent="0.15">
      <c r="A116" s="250" t="s">
        <v>480</v>
      </c>
      <c r="B116" s="264" t="s">
        <v>109</v>
      </c>
      <c r="C116" s="264" t="s">
        <v>128</v>
      </c>
      <c r="D116" s="258" t="s">
        <v>129</v>
      </c>
      <c r="E116" s="273">
        <v>52000000</v>
      </c>
      <c r="F116" s="295">
        <v>78000000</v>
      </c>
      <c r="G116" s="269">
        <v>78000000</v>
      </c>
      <c r="H116" s="300">
        <f t="shared" si="6"/>
        <v>0</v>
      </c>
      <c r="I116" s="294">
        <f t="shared" si="7"/>
        <v>1</v>
      </c>
      <c r="J116" s="248"/>
      <c r="K116" s="248"/>
      <c r="L116" s="248"/>
    </row>
    <row r="117" spans="1:12" ht="33.75" x14ac:dyDescent="0.15">
      <c r="A117" s="250" t="s">
        <v>480</v>
      </c>
      <c r="B117" s="264" t="s">
        <v>109</v>
      </c>
      <c r="C117" s="264" t="s">
        <v>392</v>
      </c>
      <c r="D117" s="258" t="s">
        <v>224</v>
      </c>
      <c r="E117" s="273">
        <v>96000000</v>
      </c>
      <c r="F117" s="295">
        <v>133619970</v>
      </c>
      <c r="G117" s="269">
        <v>106933333</v>
      </c>
      <c r="H117" s="300">
        <f t="shared" si="6"/>
        <v>26686637</v>
      </c>
      <c r="I117" s="294">
        <f t="shared" si="7"/>
        <v>0.80027957647348669</v>
      </c>
      <c r="J117" s="248"/>
      <c r="K117" s="248"/>
      <c r="L117" s="248"/>
    </row>
    <row r="118" spans="1:12" ht="45" x14ac:dyDescent="0.15">
      <c r="A118" s="250" t="s">
        <v>480</v>
      </c>
      <c r="B118" s="264" t="s">
        <v>379</v>
      </c>
      <c r="C118" s="264" t="s">
        <v>126</v>
      </c>
      <c r="D118" s="258" t="s">
        <v>464</v>
      </c>
      <c r="E118" s="273">
        <v>18000000</v>
      </c>
      <c r="F118" s="295">
        <v>23200000</v>
      </c>
      <c r="G118" s="269">
        <v>22620000</v>
      </c>
      <c r="H118" s="300">
        <v>0</v>
      </c>
      <c r="I118" s="294">
        <f t="shared" si="7"/>
        <v>0.97499999999999998</v>
      </c>
      <c r="J118" s="248"/>
      <c r="K118" s="248"/>
      <c r="L118" s="248"/>
    </row>
    <row r="119" spans="1:12" ht="33.75" x14ac:dyDescent="0.15">
      <c r="A119" s="250" t="s">
        <v>480</v>
      </c>
      <c r="B119" s="264" t="s">
        <v>396</v>
      </c>
      <c r="C119" s="264" t="s">
        <v>126</v>
      </c>
      <c r="D119" s="258" t="s">
        <v>127</v>
      </c>
      <c r="E119" s="273">
        <v>24000000</v>
      </c>
      <c r="F119" s="295">
        <v>22713000</v>
      </c>
      <c r="G119" s="269">
        <v>18000000</v>
      </c>
      <c r="H119" s="300">
        <f t="shared" ref="H119:H150" si="8">+F119-G119</f>
        <v>4713000</v>
      </c>
      <c r="I119" s="294">
        <f t="shared" si="7"/>
        <v>0.79249768854840841</v>
      </c>
      <c r="J119" s="248"/>
      <c r="K119" s="248"/>
      <c r="L119" s="248"/>
    </row>
    <row r="120" spans="1:12" ht="33.75" x14ac:dyDescent="0.15">
      <c r="A120" s="250" t="s">
        <v>480</v>
      </c>
      <c r="B120" s="264" t="s">
        <v>232</v>
      </c>
      <c r="C120" s="264" t="s">
        <v>115</v>
      </c>
      <c r="D120" s="258" t="s">
        <v>213</v>
      </c>
      <c r="E120" s="273">
        <v>48000000</v>
      </c>
      <c r="F120" s="295">
        <v>102000000</v>
      </c>
      <c r="G120" s="269">
        <v>102000000</v>
      </c>
      <c r="H120" s="300">
        <f t="shared" si="8"/>
        <v>0</v>
      </c>
      <c r="I120" s="294">
        <f t="shared" si="7"/>
        <v>1</v>
      </c>
      <c r="J120" s="248"/>
      <c r="K120" s="248"/>
      <c r="L120" s="248"/>
    </row>
    <row r="121" spans="1:12" ht="33.75" x14ac:dyDescent="0.25">
      <c r="A121" s="250" t="s">
        <v>480</v>
      </c>
      <c r="B121" s="264" t="s">
        <v>109</v>
      </c>
      <c r="C121" s="264" t="s">
        <v>199</v>
      </c>
      <c r="D121" s="258" t="s">
        <v>245</v>
      </c>
      <c r="E121" s="273">
        <v>28000000</v>
      </c>
      <c r="F121" s="295">
        <v>48000000</v>
      </c>
      <c r="G121" s="269">
        <v>0</v>
      </c>
      <c r="H121" s="300">
        <f t="shared" si="8"/>
        <v>48000000</v>
      </c>
      <c r="I121" s="257">
        <f t="shared" si="7"/>
        <v>0</v>
      </c>
      <c r="J121" s="248"/>
      <c r="K121" s="248"/>
      <c r="L121" s="248"/>
    </row>
    <row r="122" spans="1:12" ht="67.5" x14ac:dyDescent="0.15">
      <c r="A122" s="250" t="s">
        <v>480</v>
      </c>
      <c r="B122" s="264" t="s">
        <v>371</v>
      </c>
      <c r="C122" s="264" t="s">
        <v>423</v>
      </c>
      <c r="D122" s="262" t="s">
        <v>335</v>
      </c>
      <c r="E122" s="273">
        <v>29981381</v>
      </c>
      <c r="F122" s="295">
        <v>29981381</v>
      </c>
      <c r="G122" s="269">
        <v>29981381</v>
      </c>
      <c r="H122" s="300">
        <f t="shared" si="8"/>
        <v>0</v>
      </c>
      <c r="I122" s="294">
        <f t="shared" si="7"/>
        <v>1</v>
      </c>
      <c r="J122" s="248"/>
      <c r="K122" s="248"/>
      <c r="L122" s="248"/>
    </row>
    <row r="123" spans="1:12" ht="90" x14ac:dyDescent="0.15">
      <c r="A123" s="250" t="s">
        <v>480</v>
      </c>
      <c r="B123" s="264" t="s">
        <v>109</v>
      </c>
      <c r="C123" s="264" t="s">
        <v>387</v>
      </c>
      <c r="D123" s="258" t="s">
        <v>112</v>
      </c>
      <c r="E123" s="273">
        <v>812000000</v>
      </c>
      <c r="F123" s="295">
        <v>1348086030</v>
      </c>
      <c r="G123" s="269">
        <v>1348086030</v>
      </c>
      <c r="H123" s="300">
        <f t="shared" si="8"/>
        <v>0</v>
      </c>
      <c r="I123" s="294">
        <f t="shared" si="7"/>
        <v>1</v>
      </c>
      <c r="J123" s="248"/>
      <c r="K123" s="248"/>
      <c r="L123" s="248"/>
    </row>
    <row r="124" spans="1:12" ht="22.5" x14ac:dyDescent="0.15">
      <c r="A124" s="250" t="s">
        <v>480</v>
      </c>
      <c r="B124" s="264" t="s">
        <v>109</v>
      </c>
      <c r="C124" s="264"/>
      <c r="D124" s="258" t="s">
        <v>198</v>
      </c>
      <c r="E124" s="273">
        <v>27728000</v>
      </c>
      <c r="F124" s="295">
        <v>23280000</v>
      </c>
      <c r="G124" s="269">
        <v>23280000</v>
      </c>
      <c r="H124" s="300">
        <f t="shared" si="8"/>
        <v>0</v>
      </c>
      <c r="I124" s="294">
        <f t="shared" si="7"/>
        <v>1</v>
      </c>
      <c r="J124" s="248"/>
      <c r="K124" s="248"/>
      <c r="L124" s="248"/>
    </row>
    <row r="125" spans="1:12" s="278" customFormat="1" ht="67.5" x14ac:dyDescent="0.15">
      <c r="A125" s="281" t="s">
        <v>480</v>
      </c>
      <c r="B125" s="264" t="s">
        <v>271</v>
      </c>
      <c r="C125" s="264" t="s">
        <v>412</v>
      </c>
      <c r="D125" s="258" t="s">
        <v>500</v>
      </c>
      <c r="E125" s="273">
        <v>12000000</v>
      </c>
      <c r="F125" s="295">
        <v>76000000</v>
      </c>
      <c r="G125" s="269">
        <v>76000000</v>
      </c>
      <c r="H125" s="300">
        <f t="shared" si="8"/>
        <v>0</v>
      </c>
      <c r="I125" s="294">
        <f t="shared" si="7"/>
        <v>1</v>
      </c>
      <c r="J125" s="252"/>
      <c r="K125" s="252"/>
      <c r="L125" s="252"/>
    </row>
    <row r="126" spans="1:12" ht="22.5" x14ac:dyDescent="0.25">
      <c r="A126" s="250" t="s">
        <v>480</v>
      </c>
      <c r="B126" s="264" t="s">
        <v>271</v>
      </c>
      <c r="C126" s="264"/>
      <c r="D126" s="258" t="s">
        <v>97</v>
      </c>
      <c r="E126" s="273">
        <v>20000000</v>
      </c>
      <c r="F126" s="295">
        <v>20000000</v>
      </c>
      <c r="G126" s="269">
        <v>0</v>
      </c>
      <c r="H126" s="300">
        <f t="shared" si="8"/>
        <v>20000000</v>
      </c>
      <c r="I126" s="257">
        <f t="shared" si="7"/>
        <v>0</v>
      </c>
      <c r="J126" s="248"/>
      <c r="K126" s="248"/>
      <c r="L126" s="248"/>
    </row>
    <row r="127" spans="1:12" ht="56.25" x14ac:dyDescent="0.25">
      <c r="A127" s="250" t="s">
        <v>480</v>
      </c>
      <c r="B127" s="264" t="s">
        <v>373</v>
      </c>
      <c r="C127" s="264" t="s">
        <v>409</v>
      </c>
      <c r="D127" s="258" t="s">
        <v>77</v>
      </c>
      <c r="E127" s="273">
        <v>8000000</v>
      </c>
      <c r="F127" s="295">
        <v>8000000</v>
      </c>
      <c r="G127" s="269">
        <v>0</v>
      </c>
      <c r="H127" s="300">
        <f t="shared" si="8"/>
        <v>8000000</v>
      </c>
      <c r="I127" s="257">
        <f t="shared" si="7"/>
        <v>0</v>
      </c>
      <c r="J127" s="248"/>
      <c r="K127" s="248"/>
      <c r="L127" s="248"/>
    </row>
    <row r="128" spans="1:12" ht="45" x14ac:dyDescent="0.15">
      <c r="A128" s="250" t="s">
        <v>480</v>
      </c>
      <c r="B128" s="264" t="s">
        <v>373</v>
      </c>
      <c r="C128" s="264" t="s">
        <v>413</v>
      </c>
      <c r="D128" s="258" t="s">
        <v>107</v>
      </c>
      <c r="E128" s="273">
        <v>26000000</v>
      </c>
      <c r="F128" s="295">
        <v>26000000</v>
      </c>
      <c r="G128" s="269">
        <v>26000000</v>
      </c>
      <c r="H128" s="300">
        <f t="shared" si="8"/>
        <v>0</v>
      </c>
      <c r="I128" s="294">
        <f t="shared" si="7"/>
        <v>1</v>
      </c>
      <c r="J128" s="248"/>
      <c r="K128" s="248"/>
      <c r="L128" s="248"/>
    </row>
    <row r="129" spans="1:12" ht="22.5" x14ac:dyDescent="0.25">
      <c r="A129" s="250" t="s">
        <v>480</v>
      </c>
      <c r="B129" s="264" t="s">
        <v>371</v>
      </c>
      <c r="C129" s="264" t="s">
        <v>35</v>
      </c>
      <c r="D129" s="262" t="s">
        <v>36</v>
      </c>
      <c r="E129" s="273">
        <v>53931891</v>
      </c>
      <c r="F129" s="295">
        <v>58001191</v>
      </c>
      <c r="G129" s="269">
        <v>50404594</v>
      </c>
      <c r="H129" s="300">
        <f t="shared" si="8"/>
        <v>7596597</v>
      </c>
      <c r="I129" s="257">
        <f t="shared" si="7"/>
        <v>0.86902687912046495</v>
      </c>
      <c r="J129" s="248"/>
      <c r="K129" s="248"/>
      <c r="L129" s="248"/>
    </row>
    <row r="130" spans="1:12" ht="56.25" x14ac:dyDescent="0.15">
      <c r="A130" s="250" t="s">
        <v>480</v>
      </c>
      <c r="B130" s="264" t="s">
        <v>109</v>
      </c>
      <c r="C130" s="264" t="s">
        <v>356</v>
      </c>
      <c r="D130" s="258" t="s">
        <v>357</v>
      </c>
      <c r="E130" s="273">
        <v>0</v>
      </c>
      <c r="F130" s="295">
        <v>3294000</v>
      </c>
      <c r="G130" s="269">
        <v>3294000</v>
      </c>
      <c r="H130" s="300">
        <f t="shared" si="8"/>
        <v>0</v>
      </c>
      <c r="I130" s="294">
        <f t="shared" si="7"/>
        <v>1</v>
      </c>
      <c r="J130" s="248"/>
      <c r="K130" s="248"/>
      <c r="L130" s="248"/>
    </row>
    <row r="131" spans="1:12" ht="45" x14ac:dyDescent="0.15">
      <c r="A131" s="250" t="s">
        <v>480</v>
      </c>
      <c r="B131" s="264" t="s">
        <v>375</v>
      </c>
      <c r="C131" s="264" t="s">
        <v>187</v>
      </c>
      <c r="D131" s="258" t="s">
        <v>326</v>
      </c>
      <c r="E131" s="273">
        <v>7000000</v>
      </c>
      <c r="F131" s="295">
        <v>7000000</v>
      </c>
      <c r="G131" s="269">
        <v>5605308</v>
      </c>
      <c r="H131" s="300">
        <f t="shared" si="8"/>
        <v>1394692</v>
      </c>
      <c r="I131" s="294">
        <f t="shared" ref="I131:I162" si="9">+G131*100%/F131</f>
        <v>0.80075828571428576</v>
      </c>
      <c r="J131" s="248"/>
      <c r="K131" s="248"/>
      <c r="L131" s="248"/>
    </row>
    <row r="132" spans="1:12" ht="67.5" x14ac:dyDescent="0.15">
      <c r="A132" s="250" t="s">
        <v>480</v>
      </c>
      <c r="B132" s="264" t="s">
        <v>375</v>
      </c>
      <c r="C132" s="264" t="s">
        <v>417</v>
      </c>
      <c r="D132" s="258" t="s">
        <v>327</v>
      </c>
      <c r="E132" s="273">
        <v>45000000</v>
      </c>
      <c r="F132" s="295">
        <v>45000000</v>
      </c>
      <c r="G132" s="269">
        <v>42608400</v>
      </c>
      <c r="H132" s="300">
        <f t="shared" si="8"/>
        <v>2391600</v>
      </c>
      <c r="I132" s="294">
        <f t="shared" si="9"/>
        <v>0.94685333333333332</v>
      </c>
      <c r="J132" s="248"/>
      <c r="K132" s="248"/>
      <c r="L132" s="248"/>
    </row>
    <row r="133" spans="1:12" s="279" customFormat="1" ht="33.75" x14ac:dyDescent="0.15">
      <c r="A133" s="250" t="s">
        <v>480</v>
      </c>
      <c r="B133" s="264" t="s">
        <v>375</v>
      </c>
      <c r="C133" s="264" t="s">
        <v>416</v>
      </c>
      <c r="D133" s="258" t="s">
        <v>308</v>
      </c>
      <c r="E133" s="273">
        <v>7000000</v>
      </c>
      <c r="F133" s="295">
        <v>7000000</v>
      </c>
      <c r="G133" s="269">
        <v>6316900</v>
      </c>
      <c r="H133" s="300">
        <f t="shared" si="8"/>
        <v>683100</v>
      </c>
      <c r="I133" s="294">
        <f t="shared" si="9"/>
        <v>0.90241428571428572</v>
      </c>
      <c r="J133" s="251"/>
      <c r="K133" s="251"/>
      <c r="L133" s="251"/>
    </row>
    <row r="134" spans="1:12" ht="33.75" x14ac:dyDescent="0.15">
      <c r="A134" s="250" t="s">
        <v>480</v>
      </c>
      <c r="B134" s="264" t="s">
        <v>371</v>
      </c>
      <c r="C134" s="264"/>
      <c r="D134" s="262" t="s">
        <v>286</v>
      </c>
      <c r="E134" s="273">
        <v>25000000</v>
      </c>
      <c r="F134" s="295">
        <v>45000000</v>
      </c>
      <c r="G134" s="269">
        <v>40000000</v>
      </c>
      <c r="H134" s="300">
        <f t="shared" si="8"/>
        <v>5000000</v>
      </c>
      <c r="I134" s="294">
        <f t="shared" si="9"/>
        <v>0.88888888888888884</v>
      </c>
      <c r="J134" s="248"/>
      <c r="K134" s="248"/>
      <c r="L134" s="248"/>
    </row>
    <row r="135" spans="1:12" ht="33.75" x14ac:dyDescent="0.15">
      <c r="A135" s="250" t="s">
        <v>480</v>
      </c>
      <c r="B135" s="264" t="s">
        <v>375</v>
      </c>
      <c r="C135" s="264" t="s">
        <v>415</v>
      </c>
      <c r="D135" s="258" t="s">
        <v>189</v>
      </c>
      <c r="E135" s="273">
        <v>65000000</v>
      </c>
      <c r="F135" s="295">
        <v>70526919</v>
      </c>
      <c r="G135" s="269">
        <v>67617903</v>
      </c>
      <c r="H135" s="300">
        <f t="shared" si="8"/>
        <v>2909016</v>
      </c>
      <c r="I135" s="296">
        <f t="shared" si="9"/>
        <v>0.95875311099298133</v>
      </c>
      <c r="J135" s="248"/>
      <c r="K135" s="248"/>
      <c r="L135" s="248"/>
    </row>
    <row r="136" spans="1:12" ht="56.25" x14ac:dyDescent="0.15">
      <c r="A136" s="250" t="s">
        <v>480</v>
      </c>
      <c r="B136" s="264" t="s">
        <v>371</v>
      </c>
      <c r="C136" s="264" t="s">
        <v>29</v>
      </c>
      <c r="D136" s="262" t="s">
        <v>30</v>
      </c>
      <c r="E136" s="273">
        <v>373309215</v>
      </c>
      <c r="F136" s="295">
        <v>388309215</v>
      </c>
      <c r="G136" s="269">
        <v>373309215.61000001</v>
      </c>
      <c r="H136" s="300">
        <f t="shared" si="8"/>
        <v>14999999.389999986</v>
      </c>
      <c r="I136" s="294">
        <f t="shared" si="9"/>
        <v>0.96137099298557727</v>
      </c>
      <c r="J136" s="248"/>
      <c r="K136" s="248"/>
      <c r="L136" s="248"/>
    </row>
    <row r="137" spans="1:12" ht="56.25" x14ac:dyDescent="0.15">
      <c r="A137" s="250" t="s">
        <v>480</v>
      </c>
      <c r="B137" s="264" t="s">
        <v>375</v>
      </c>
      <c r="C137" s="264" t="s">
        <v>190</v>
      </c>
      <c r="D137" s="258" t="s">
        <v>325</v>
      </c>
      <c r="E137" s="270">
        <v>78000000</v>
      </c>
      <c r="F137" s="295">
        <v>82998051</v>
      </c>
      <c r="G137" s="269">
        <v>79968819</v>
      </c>
      <c r="H137" s="301">
        <f t="shared" si="8"/>
        <v>3029232</v>
      </c>
      <c r="I137" s="296">
        <f t="shared" si="9"/>
        <v>0.96350237188099752</v>
      </c>
      <c r="J137" s="248"/>
      <c r="K137" s="248"/>
      <c r="L137" s="248"/>
    </row>
    <row r="138" spans="1:12" ht="67.5" x14ac:dyDescent="0.15">
      <c r="A138" s="250" t="s">
        <v>480</v>
      </c>
      <c r="B138" s="264" t="s">
        <v>371</v>
      </c>
      <c r="C138" s="264" t="s">
        <v>27</v>
      </c>
      <c r="D138" s="262" t="s">
        <v>28</v>
      </c>
      <c r="E138" s="270">
        <v>461368129</v>
      </c>
      <c r="F138" s="295">
        <v>487809695</v>
      </c>
      <c r="G138" s="269">
        <v>474588912.99000001</v>
      </c>
      <c r="H138" s="300">
        <f t="shared" si="8"/>
        <v>13220782.00999999</v>
      </c>
      <c r="I138" s="294">
        <f t="shared" si="9"/>
        <v>0.97289766450828741</v>
      </c>
      <c r="J138" s="248"/>
      <c r="K138" s="248"/>
      <c r="L138" s="248"/>
    </row>
    <row r="139" spans="1:12" ht="78.75" x14ac:dyDescent="0.15">
      <c r="A139" s="250" t="s">
        <v>480</v>
      </c>
      <c r="B139" s="264" t="s">
        <v>371</v>
      </c>
      <c r="C139" s="264" t="s">
        <v>31</v>
      </c>
      <c r="D139" s="262" t="s">
        <v>32</v>
      </c>
      <c r="E139" s="270">
        <v>10000000</v>
      </c>
      <c r="F139" s="295">
        <v>13500000</v>
      </c>
      <c r="G139" s="269">
        <v>13500000</v>
      </c>
      <c r="H139" s="300">
        <f t="shared" si="8"/>
        <v>0</v>
      </c>
      <c r="I139" s="294">
        <f t="shared" si="9"/>
        <v>1</v>
      </c>
      <c r="J139" s="248"/>
      <c r="K139" s="248"/>
      <c r="L139" s="248"/>
    </row>
    <row r="140" spans="1:12" ht="33.75" x14ac:dyDescent="0.15">
      <c r="A140" s="250" t="s">
        <v>480</v>
      </c>
      <c r="B140" s="264" t="s">
        <v>371</v>
      </c>
      <c r="C140" s="264"/>
      <c r="D140" s="262" t="s">
        <v>345</v>
      </c>
      <c r="E140" s="270">
        <v>0</v>
      </c>
      <c r="F140" s="295">
        <v>38000000</v>
      </c>
      <c r="G140" s="269">
        <v>37128000</v>
      </c>
      <c r="H140" s="300">
        <f t="shared" si="8"/>
        <v>872000</v>
      </c>
      <c r="I140" s="294">
        <f t="shared" si="9"/>
        <v>0.97705263157894739</v>
      </c>
      <c r="J140" s="248"/>
      <c r="K140" s="248"/>
      <c r="L140" s="248"/>
    </row>
    <row r="141" spans="1:12" ht="90" x14ac:dyDescent="0.15">
      <c r="A141" s="250" t="s">
        <v>466</v>
      </c>
      <c r="B141" s="264" t="s">
        <v>405</v>
      </c>
      <c r="C141" s="262" t="s">
        <v>404</v>
      </c>
      <c r="D141" s="258" t="s">
        <v>24</v>
      </c>
      <c r="E141" s="270">
        <v>300000000</v>
      </c>
      <c r="F141" s="295">
        <v>730000000</v>
      </c>
      <c r="G141" s="269">
        <v>700000000</v>
      </c>
      <c r="H141" s="300">
        <f t="shared" si="8"/>
        <v>30000000</v>
      </c>
      <c r="I141" s="294">
        <f t="shared" si="9"/>
        <v>0.95890410958904104</v>
      </c>
      <c r="J141" s="248"/>
      <c r="K141" s="248"/>
      <c r="L141" s="248"/>
    </row>
    <row r="142" spans="1:12" ht="33.75" x14ac:dyDescent="0.15">
      <c r="A142" s="250" t="s">
        <v>466</v>
      </c>
      <c r="B142" s="264" t="s">
        <v>368</v>
      </c>
      <c r="C142" s="262" t="s">
        <v>10</v>
      </c>
      <c r="D142" s="258" t="s">
        <v>11</v>
      </c>
      <c r="E142" s="270">
        <v>23307900</v>
      </c>
      <c r="F142" s="295">
        <v>23307900</v>
      </c>
      <c r="G142" s="269">
        <v>21500000</v>
      </c>
      <c r="H142" s="300">
        <f t="shared" si="8"/>
        <v>1807900</v>
      </c>
      <c r="I142" s="294">
        <f t="shared" si="9"/>
        <v>0.92243402451529311</v>
      </c>
      <c r="J142" s="248"/>
      <c r="K142" s="248"/>
      <c r="L142" s="248"/>
    </row>
    <row r="143" spans="1:12" ht="45" x14ac:dyDescent="0.15">
      <c r="A143" s="250" t="s">
        <v>466</v>
      </c>
      <c r="B143" s="264" t="s">
        <v>371</v>
      </c>
      <c r="C143" s="262"/>
      <c r="D143" s="262" t="s">
        <v>292</v>
      </c>
      <c r="E143" s="270">
        <v>198277075</v>
      </c>
      <c r="F143" s="295">
        <v>198277075</v>
      </c>
      <c r="G143" s="269">
        <v>198277075.49000001</v>
      </c>
      <c r="H143" s="300">
        <f t="shared" si="8"/>
        <v>-0.49000000953674316</v>
      </c>
      <c r="I143" s="294">
        <f t="shared" si="9"/>
        <v>1.0000000024712892</v>
      </c>
      <c r="J143" s="248"/>
      <c r="K143" s="248"/>
      <c r="L143" s="248"/>
    </row>
    <row r="144" spans="1:12" ht="33.75" x14ac:dyDescent="0.15">
      <c r="A144" s="250" t="s">
        <v>480</v>
      </c>
      <c r="B144" s="264" t="s">
        <v>233</v>
      </c>
      <c r="C144" s="262" t="s">
        <v>7</v>
      </c>
      <c r="D144" s="258" t="s">
        <v>65</v>
      </c>
      <c r="E144" s="270">
        <v>45000000</v>
      </c>
      <c r="F144" s="295">
        <v>45000000</v>
      </c>
      <c r="G144" s="269">
        <v>45000000</v>
      </c>
      <c r="H144" s="300">
        <f t="shared" si="8"/>
        <v>0</v>
      </c>
      <c r="I144" s="294">
        <f t="shared" si="9"/>
        <v>1</v>
      </c>
      <c r="J144" s="248"/>
      <c r="K144" s="248"/>
      <c r="L144" s="248"/>
    </row>
    <row r="145" spans="1:12" ht="56.25" x14ac:dyDescent="0.25">
      <c r="A145" s="250" t="s">
        <v>466</v>
      </c>
      <c r="B145" s="264" t="s">
        <v>371</v>
      </c>
      <c r="C145" s="262" t="s">
        <v>42</v>
      </c>
      <c r="D145" s="262" t="s">
        <v>43</v>
      </c>
      <c r="E145" s="256">
        <v>25000000</v>
      </c>
      <c r="F145" s="295">
        <v>25000000</v>
      </c>
      <c r="G145" s="269">
        <v>0</v>
      </c>
      <c r="H145" s="300">
        <f t="shared" si="8"/>
        <v>25000000</v>
      </c>
      <c r="I145" s="257">
        <f t="shared" si="9"/>
        <v>0</v>
      </c>
      <c r="J145" s="248"/>
      <c r="K145" s="248"/>
      <c r="L145" s="248"/>
    </row>
    <row r="146" spans="1:12" ht="123.75" x14ac:dyDescent="0.15">
      <c r="A146" s="250" t="s">
        <v>466</v>
      </c>
      <c r="B146" s="264" t="s">
        <v>371</v>
      </c>
      <c r="C146" s="262" t="s">
        <v>403</v>
      </c>
      <c r="D146" s="262" t="s">
        <v>26</v>
      </c>
      <c r="E146" s="256">
        <v>200000000</v>
      </c>
      <c r="F146" s="295">
        <v>350000000</v>
      </c>
      <c r="G146" s="269">
        <v>200000000</v>
      </c>
      <c r="H146" s="300">
        <f t="shared" si="8"/>
        <v>150000000</v>
      </c>
      <c r="I146" s="294">
        <f t="shared" si="9"/>
        <v>0.5714285714285714</v>
      </c>
      <c r="J146" s="248"/>
      <c r="K146" s="248"/>
      <c r="L146" s="248"/>
    </row>
    <row r="147" spans="1:12" s="278" customFormat="1" ht="56.25" x14ac:dyDescent="0.15">
      <c r="A147" s="281" t="s">
        <v>466</v>
      </c>
      <c r="B147" s="281" t="s">
        <v>371</v>
      </c>
      <c r="C147" s="281" t="s">
        <v>16</v>
      </c>
      <c r="D147" s="262" t="s">
        <v>17</v>
      </c>
      <c r="E147" s="273">
        <v>40000000</v>
      </c>
      <c r="F147" s="295">
        <v>70000000</v>
      </c>
      <c r="G147" s="269">
        <v>70000000</v>
      </c>
      <c r="H147" s="300">
        <f t="shared" si="8"/>
        <v>0</v>
      </c>
      <c r="I147" s="294">
        <f t="shared" si="9"/>
        <v>1</v>
      </c>
      <c r="J147" s="252"/>
      <c r="K147" s="252"/>
      <c r="L147" s="252"/>
    </row>
    <row r="148" spans="1:12" ht="56.25" x14ac:dyDescent="0.25">
      <c r="A148" s="250" t="s">
        <v>466</v>
      </c>
      <c r="B148" s="264" t="s">
        <v>368</v>
      </c>
      <c r="C148" s="262" t="s">
        <v>53</v>
      </c>
      <c r="D148" s="258" t="s">
        <v>54</v>
      </c>
      <c r="E148" s="270">
        <v>49945500</v>
      </c>
      <c r="F148" s="295">
        <v>57945500</v>
      </c>
      <c r="G148" s="269">
        <v>45000000</v>
      </c>
      <c r="H148" s="300">
        <f t="shared" si="8"/>
        <v>12945500</v>
      </c>
      <c r="I148" s="257">
        <f t="shared" si="9"/>
        <v>0.77659179746485918</v>
      </c>
      <c r="J148" s="248"/>
      <c r="K148" s="248"/>
      <c r="L148" s="248"/>
    </row>
    <row r="149" spans="1:12" ht="33.75" x14ac:dyDescent="0.15">
      <c r="A149" s="250" t="s">
        <v>466</v>
      </c>
      <c r="B149" s="264" t="s">
        <v>371</v>
      </c>
      <c r="C149" s="262"/>
      <c r="D149" s="262" t="s">
        <v>21</v>
      </c>
      <c r="E149" s="270">
        <v>355168000</v>
      </c>
      <c r="F149" s="295">
        <v>375168000</v>
      </c>
      <c r="G149" s="269">
        <v>365168000</v>
      </c>
      <c r="H149" s="300">
        <f t="shared" si="8"/>
        <v>10000000</v>
      </c>
      <c r="I149" s="294">
        <f t="shared" si="9"/>
        <v>0.97334527465028997</v>
      </c>
      <c r="J149" s="248"/>
      <c r="K149" s="248"/>
      <c r="L149" s="248"/>
    </row>
    <row r="150" spans="1:12" ht="33.75" x14ac:dyDescent="0.15">
      <c r="A150" s="250" t="s">
        <v>466</v>
      </c>
      <c r="B150" s="280" t="s">
        <v>233</v>
      </c>
      <c r="C150" s="265" t="s">
        <v>5</v>
      </c>
      <c r="D150" s="258" t="s">
        <v>6</v>
      </c>
      <c r="E150" s="270">
        <v>290000000</v>
      </c>
      <c r="F150" s="295">
        <v>342968000</v>
      </c>
      <c r="G150" s="269">
        <v>342968000</v>
      </c>
      <c r="H150" s="300">
        <f t="shared" si="8"/>
        <v>0</v>
      </c>
      <c r="I150" s="296">
        <f t="shared" si="9"/>
        <v>1</v>
      </c>
      <c r="J150" s="248"/>
      <c r="K150" s="248"/>
      <c r="L150" s="248"/>
    </row>
    <row r="151" spans="1:12" ht="45" x14ac:dyDescent="0.15">
      <c r="A151" s="250" t="s">
        <v>466</v>
      </c>
      <c r="B151" s="280" t="s">
        <v>233</v>
      </c>
      <c r="C151" s="265" t="s">
        <v>7</v>
      </c>
      <c r="D151" s="258" t="s">
        <v>74</v>
      </c>
      <c r="E151" s="270">
        <v>1300000000</v>
      </c>
      <c r="F151" s="295">
        <v>1575000000</v>
      </c>
      <c r="G151" s="269">
        <v>1500000000</v>
      </c>
      <c r="H151" s="300">
        <f t="shared" ref="H151:H182" si="10">+F151-G151</f>
        <v>75000000</v>
      </c>
      <c r="I151" s="296">
        <f t="shared" si="9"/>
        <v>0.95238095238095233</v>
      </c>
      <c r="J151" s="248"/>
      <c r="K151" s="248"/>
      <c r="L151" s="248"/>
    </row>
    <row r="152" spans="1:12" ht="33.75" x14ac:dyDescent="0.15">
      <c r="A152" s="250" t="s">
        <v>466</v>
      </c>
      <c r="B152" s="264" t="s">
        <v>235</v>
      </c>
      <c r="C152" s="262" t="s">
        <v>3</v>
      </c>
      <c r="D152" s="258" t="s">
        <v>4</v>
      </c>
      <c r="E152" s="270">
        <v>404895500</v>
      </c>
      <c r="F152" s="295">
        <v>764895500</v>
      </c>
      <c r="G152" s="269">
        <v>695624000</v>
      </c>
      <c r="H152" s="300">
        <f t="shared" si="10"/>
        <v>69271500</v>
      </c>
      <c r="I152" s="294">
        <f t="shared" si="9"/>
        <v>0.90943664853564965</v>
      </c>
      <c r="J152" s="248"/>
      <c r="K152" s="248"/>
      <c r="L152" s="248"/>
    </row>
    <row r="153" spans="1:12" ht="146.25" x14ac:dyDescent="0.15">
      <c r="A153" s="250" t="s">
        <v>466</v>
      </c>
      <c r="B153" s="280" t="s">
        <v>109</v>
      </c>
      <c r="C153" s="265" t="s">
        <v>407</v>
      </c>
      <c r="D153" s="258" t="s">
        <v>72</v>
      </c>
      <c r="E153" s="270">
        <v>3086802269</v>
      </c>
      <c r="F153" s="295">
        <v>7179000000</v>
      </c>
      <c r="G153" s="269">
        <v>7179000000</v>
      </c>
      <c r="H153" s="300">
        <f t="shared" si="10"/>
        <v>0</v>
      </c>
      <c r="I153" s="294">
        <f t="shared" si="9"/>
        <v>1</v>
      </c>
      <c r="J153" s="248"/>
      <c r="K153" s="248"/>
      <c r="L153" s="248"/>
    </row>
    <row r="154" spans="1:12" ht="33.75" x14ac:dyDescent="0.15">
      <c r="A154" s="250" t="s">
        <v>466</v>
      </c>
      <c r="B154" s="281" t="s">
        <v>368</v>
      </c>
      <c r="C154" s="262" t="s">
        <v>406</v>
      </c>
      <c r="D154" s="258" t="s">
        <v>15</v>
      </c>
      <c r="E154" s="270">
        <v>180000000</v>
      </c>
      <c r="F154" s="295">
        <v>230000000</v>
      </c>
      <c r="G154" s="269">
        <v>229950000</v>
      </c>
      <c r="H154" s="300">
        <f t="shared" si="10"/>
        <v>50000</v>
      </c>
      <c r="I154" s="294">
        <f t="shared" si="9"/>
        <v>0.99978260869565216</v>
      </c>
      <c r="J154" s="248"/>
      <c r="K154" s="248"/>
      <c r="L154" s="248"/>
    </row>
    <row r="155" spans="1:12" ht="45" x14ac:dyDescent="0.25">
      <c r="A155" s="250" t="s">
        <v>466</v>
      </c>
      <c r="B155" s="264" t="s">
        <v>371</v>
      </c>
      <c r="C155" s="262" t="s">
        <v>12</v>
      </c>
      <c r="D155" s="262" t="s">
        <v>13</v>
      </c>
      <c r="E155" s="270">
        <v>40000000</v>
      </c>
      <c r="F155" s="295">
        <v>50000000</v>
      </c>
      <c r="G155" s="269">
        <v>50000000</v>
      </c>
      <c r="H155" s="300">
        <f t="shared" si="10"/>
        <v>0</v>
      </c>
      <c r="I155" s="257">
        <f t="shared" si="9"/>
        <v>1</v>
      </c>
      <c r="J155" s="248"/>
      <c r="K155" s="248"/>
      <c r="L155" s="248"/>
    </row>
    <row r="156" spans="1:12" ht="56.25" x14ac:dyDescent="0.15">
      <c r="A156" s="250" t="s">
        <v>466</v>
      </c>
      <c r="B156" s="264" t="s">
        <v>368</v>
      </c>
      <c r="C156" s="262" t="s">
        <v>18</v>
      </c>
      <c r="D156" s="258" t="s">
        <v>19</v>
      </c>
      <c r="E156" s="270">
        <v>400000000</v>
      </c>
      <c r="F156" s="295">
        <v>600000000</v>
      </c>
      <c r="G156" s="269">
        <v>600000000</v>
      </c>
      <c r="H156" s="300">
        <f t="shared" si="10"/>
        <v>0</v>
      </c>
      <c r="I156" s="296">
        <f t="shared" si="9"/>
        <v>1</v>
      </c>
      <c r="J156" s="248"/>
      <c r="K156" s="248"/>
      <c r="L156" s="248"/>
    </row>
    <row r="157" spans="1:12" ht="45" x14ac:dyDescent="0.15">
      <c r="A157" s="250" t="s">
        <v>480</v>
      </c>
      <c r="B157" s="280" t="s">
        <v>109</v>
      </c>
      <c r="C157" s="265" t="s">
        <v>185</v>
      </c>
      <c r="D157" s="258" t="s">
        <v>186</v>
      </c>
      <c r="E157" s="270">
        <v>96000000</v>
      </c>
      <c r="F157" s="295">
        <v>109280000</v>
      </c>
      <c r="G157" s="269">
        <v>96000000</v>
      </c>
      <c r="H157" s="300">
        <f t="shared" si="10"/>
        <v>13280000</v>
      </c>
      <c r="I157" s="294">
        <f t="shared" si="9"/>
        <v>0.87847730600292828</v>
      </c>
      <c r="J157" s="248"/>
      <c r="K157" s="248"/>
      <c r="L157" s="248"/>
    </row>
    <row r="158" spans="1:12" ht="45" x14ac:dyDescent="0.15">
      <c r="A158" s="250" t="s">
        <v>480</v>
      </c>
      <c r="B158" s="264" t="s">
        <v>270</v>
      </c>
      <c r="C158" s="262" t="s">
        <v>162</v>
      </c>
      <c r="D158" s="258" t="s">
        <v>438</v>
      </c>
      <c r="E158" s="270">
        <v>0</v>
      </c>
      <c r="F158" s="295">
        <v>15606000</v>
      </c>
      <c r="G158" s="269">
        <v>15606000</v>
      </c>
      <c r="H158" s="300">
        <f t="shared" si="10"/>
        <v>0</v>
      </c>
      <c r="I158" s="294">
        <f t="shared" si="9"/>
        <v>1</v>
      </c>
      <c r="J158" s="248"/>
      <c r="K158" s="248"/>
      <c r="L158" s="248"/>
    </row>
    <row r="159" spans="1:12" ht="292.5" x14ac:dyDescent="0.25">
      <c r="A159" s="250" t="s">
        <v>480</v>
      </c>
      <c r="B159" s="264" t="s">
        <v>371</v>
      </c>
      <c r="C159" s="262" t="s">
        <v>537</v>
      </c>
      <c r="D159" s="262" t="s">
        <v>536</v>
      </c>
      <c r="E159" s="270">
        <v>0</v>
      </c>
      <c r="F159" s="295">
        <v>40000000</v>
      </c>
      <c r="G159" s="269">
        <v>31444560</v>
      </c>
      <c r="H159" s="300">
        <f t="shared" si="10"/>
        <v>8555440</v>
      </c>
      <c r="I159" s="257">
        <f t="shared" si="9"/>
        <v>0.78611399999999998</v>
      </c>
      <c r="J159" s="248"/>
      <c r="K159" s="248"/>
      <c r="L159" s="248"/>
    </row>
    <row r="160" spans="1:12" s="276" customFormat="1" ht="45" x14ac:dyDescent="0.15">
      <c r="A160" s="297" t="s">
        <v>480</v>
      </c>
      <c r="B160" s="275" t="s">
        <v>375</v>
      </c>
      <c r="C160" s="263">
        <v>93151516</v>
      </c>
      <c r="D160" s="263" t="s">
        <v>436</v>
      </c>
      <c r="E160" s="270">
        <v>0</v>
      </c>
      <c r="F160" s="295">
        <v>225000000</v>
      </c>
      <c r="G160" s="269">
        <v>225000000</v>
      </c>
      <c r="H160" s="300">
        <f t="shared" si="10"/>
        <v>0</v>
      </c>
      <c r="I160" s="294">
        <f t="shared" si="9"/>
        <v>1</v>
      </c>
      <c r="J160" s="260"/>
      <c r="K160" s="260"/>
      <c r="L160" s="260"/>
    </row>
    <row r="161" spans="1:12" ht="45" x14ac:dyDescent="0.15">
      <c r="A161" s="250" t="s">
        <v>480</v>
      </c>
      <c r="B161" s="264" t="s">
        <v>375</v>
      </c>
      <c r="C161" s="262">
        <v>93151516</v>
      </c>
      <c r="D161" s="258" t="s">
        <v>435</v>
      </c>
      <c r="E161" s="270">
        <v>0</v>
      </c>
      <c r="F161" s="295">
        <v>19206500</v>
      </c>
      <c r="G161" s="269">
        <v>19206500</v>
      </c>
      <c r="H161" s="300">
        <f t="shared" si="10"/>
        <v>0</v>
      </c>
      <c r="I161" s="294">
        <f t="shared" si="9"/>
        <v>1</v>
      </c>
      <c r="J161" s="248"/>
      <c r="K161" s="248"/>
      <c r="L161" s="248"/>
    </row>
    <row r="162" spans="1:12" ht="33.75" x14ac:dyDescent="0.15">
      <c r="A162" s="250" t="s">
        <v>467</v>
      </c>
      <c r="B162" s="264" t="s">
        <v>379</v>
      </c>
      <c r="C162" s="262"/>
      <c r="D162" s="258" t="s">
        <v>446</v>
      </c>
      <c r="E162" s="270">
        <v>0</v>
      </c>
      <c r="F162" s="295">
        <v>113222890</v>
      </c>
      <c r="G162" s="269">
        <v>113222613</v>
      </c>
      <c r="H162" s="300">
        <f t="shared" si="10"/>
        <v>277</v>
      </c>
      <c r="I162" s="294">
        <f t="shared" si="9"/>
        <v>0.99999755349823694</v>
      </c>
      <c r="J162" s="248"/>
      <c r="K162" s="248"/>
      <c r="L162" s="248"/>
    </row>
    <row r="163" spans="1:12" ht="33.75" x14ac:dyDescent="0.15">
      <c r="A163" s="250" t="s">
        <v>480</v>
      </c>
      <c r="B163" s="264" t="s">
        <v>379</v>
      </c>
      <c r="C163" s="262"/>
      <c r="D163" s="258" t="s">
        <v>447</v>
      </c>
      <c r="E163" s="270">
        <v>0</v>
      </c>
      <c r="F163" s="295">
        <v>25000000</v>
      </c>
      <c r="G163" s="269">
        <v>20170500</v>
      </c>
      <c r="H163" s="300">
        <f t="shared" si="10"/>
        <v>4829500</v>
      </c>
      <c r="I163" s="294">
        <f t="shared" ref="I163:I187" si="11">+G163*100%/F163</f>
        <v>0.80681999999999998</v>
      </c>
      <c r="J163" s="248"/>
      <c r="K163" s="248"/>
      <c r="L163" s="248"/>
    </row>
    <row r="164" spans="1:12" s="278" customFormat="1" ht="56.25" x14ac:dyDescent="0.15">
      <c r="A164" s="281" t="s">
        <v>480</v>
      </c>
      <c r="B164" s="281" t="s">
        <v>379</v>
      </c>
      <c r="C164" s="281"/>
      <c r="D164" s="258" t="s">
        <v>448</v>
      </c>
      <c r="E164" s="273">
        <v>0</v>
      </c>
      <c r="F164" s="295">
        <v>26426900</v>
      </c>
      <c r="G164" s="269">
        <v>26426900</v>
      </c>
      <c r="H164" s="300">
        <f t="shared" si="10"/>
        <v>0</v>
      </c>
      <c r="I164" s="294">
        <f t="shared" si="11"/>
        <v>1</v>
      </c>
      <c r="J164" s="252"/>
      <c r="K164" s="252"/>
      <c r="L164" s="252"/>
    </row>
    <row r="165" spans="1:12" ht="45" x14ac:dyDescent="0.15">
      <c r="A165" s="250" t="s">
        <v>480</v>
      </c>
      <c r="B165" s="264" t="s">
        <v>379</v>
      </c>
      <c r="C165" s="262"/>
      <c r="D165" s="258" t="s">
        <v>449</v>
      </c>
      <c r="E165" s="270">
        <v>0</v>
      </c>
      <c r="F165" s="295">
        <v>16000000</v>
      </c>
      <c r="G165" s="269">
        <v>15768000</v>
      </c>
      <c r="H165" s="300">
        <f t="shared" si="10"/>
        <v>232000</v>
      </c>
      <c r="I165" s="294">
        <f t="shared" si="11"/>
        <v>0.98550000000000004</v>
      </c>
      <c r="J165" s="248"/>
      <c r="K165" s="248"/>
      <c r="L165" s="248"/>
    </row>
    <row r="166" spans="1:12" s="278" customFormat="1" ht="78.75" x14ac:dyDescent="0.15">
      <c r="A166" s="281" t="s">
        <v>480</v>
      </c>
      <c r="B166" s="281" t="s">
        <v>379</v>
      </c>
      <c r="C166" s="281"/>
      <c r="D166" s="258" t="s">
        <v>450</v>
      </c>
      <c r="E166" s="273">
        <v>0</v>
      </c>
      <c r="F166" s="295">
        <v>160670100</v>
      </c>
      <c r="G166" s="269">
        <v>160670100</v>
      </c>
      <c r="H166" s="300">
        <f t="shared" si="10"/>
        <v>0</v>
      </c>
      <c r="I166" s="294">
        <f t="shared" si="11"/>
        <v>1</v>
      </c>
      <c r="J166" s="252"/>
      <c r="K166" s="252"/>
      <c r="L166" s="252"/>
    </row>
    <row r="167" spans="1:12" ht="56.25" x14ac:dyDescent="0.15">
      <c r="A167" s="250" t="s">
        <v>466</v>
      </c>
      <c r="B167" s="264" t="s">
        <v>379</v>
      </c>
      <c r="C167" s="262"/>
      <c r="D167" s="258" t="s">
        <v>451</v>
      </c>
      <c r="E167" s="270">
        <v>0</v>
      </c>
      <c r="F167" s="295">
        <v>11550000</v>
      </c>
      <c r="G167" s="269">
        <v>11546000</v>
      </c>
      <c r="H167" s="300">
        <f t="shared" si="10"/>
        <v>4000</v>
      </c>
      <c r="I167" s="294">
        <f t="shared" si="11"/>
        <v>0.99965367965367968</v>
      </c>
      <c r="J167" s="248"/>
      <c r="K167" s="248"/>
      <c r="L167" s="248"/>
    </row>
    <row r="168" spans="1:12" ht="33.75" x14ac:dyDescent="0.15">
      <c r="A168" s="250" t="s">
        <v>466</v>
      </c>
      <c r="B168" s="264" t="s">
        <v>379</v>
      </c>
      <c r="C168" s="262"/>
      <c r="D168" s="258" t="s">
        <v>488</v>
      </c>
      <c r="E168" s="270">
        <v>0</v>
      </c>
      <c r="F168" s="295">
        <v>19940000</v>
      </c>
      <c r="G168" s="269">
        <v>18302151</v>
      </c>
      <c r="H168" s="300">
        <f t="shared" si="10"/>
        <v>1637849</v>
      </c>
      <c r="I168" s="294">
        <f t="shared" si="11"/>
        <v>0.91786113340020059</v>
      </c>
      <c r="J168" s="248"/>
      <c r="K168" s="248"/>
      <c r="L168" s="248"/>
    </row>
    <row r="169" spans="1:12" ht="33.75" x14ac:dyDescent="0.15">
      <c r="A169" s="250" t="s">
        <v>466</v>
      </c>
      <c r="B169" s="264" t="s">
        <v>379</v>
      </c>
      <c r="C169" s="262"/>
      <c r="D169" s="258" t="s">
        <v>452</v>
      </c>
      <c r="E169" s="270">
        <v>0</v>
      </c>
      <c r="F169" s="295">
        <v>10000000</v>
      </c>
      <c r="G169" s="269">
        <v>9631860</v>
      </c>
      <c r="H169" s="300">
        <f t="shared" si="10"/>
        <v>368140</v>
      </c>
      <c r="I169" s="294">
        <f t="shared" si="11"/>
        <v>0.96318599999999999</v>
      </c>
      <c r="J169" s="248"/>
      <c r="K169" s="248"/>
      <c r="L169" s="248"/>
    </row>
    <row r="170" spans="1:12" ht="45" x14ac:dyDescent="0.15">
      <c r="A170" s="250" t="s">
        <v>480</v>
      </c>
      <c r="B170" s="264" t="s">
        <v>371</v>
      </c>
      <c r="C170" s="264" t="s">
        <v>162</v>
      </c>
      <c r="D170" s="262" t="s">
        <v>473</v>
      </c>
      <c r="E170" s="273">
        <v>0</v>
      </c>
      <c r="F170" s="295">
        <v>11271000</v>
      </c>
      <c r="G170" s="269">
        <v>11155400</v>
      </c>
      <c r="H170" s="300">
        <f t="shared" si="10"/>
        <v>115600</v>
      </c>
      <c r="I170" s="294">
        <f t="shared" si="11"/>
        <v>0.98974358974358978</v>
      </c>
      <c r="J170" s="248"/>
      <c r="K170" s="248"/>
      <c r="L170" s="248"/>
    </row>
    <row r="171" spans="1:12" ht="45" x14ac:dyDescent="0.15">
      <c r="A171" s="250" t="s">
        <v>466</v>
      </c>
      <c r="B171" s="264" t="s">
        <v>371</v>
      </c>
      <c r="C171" s="264" t="s">
        <v>470</v>
      </c>
      <c r="D171" s="262" t="s">
        <v>471</v>
      </c>
      <c r="E171" s="273"/>
      <c r="F171" s="295">
        <v>3808854</v>
      </c>
      <c r="G171" s="269">
        <v>3808854</v>
      </c>
      <c r="H171" s="300">
        <f t="shared" si="10"/>
        <v>0</v>
      </c>
      <c r="I171" s="294">
        <f t="shared" si="11"/>
        <v>1</v>
      </c>
      <c r="J171" s="248"/>
      <c r="K171" s="248"/>
      <c r="L171" s="248"/>
    </row>
    <row r="172" spans="1:12" ht="33.75" x14ac:dyDescent="0.15">
      <c r="A172" s="250" t="s">
        <v>480</v>
      </c>
      <c r="B172" s="264" t="s">
        <v>371</v>
      </c>
      <c r="C172" s="264">
        <v>80161504</v>
      </c>
      <c r="D172" s="262" t="s">
        <v>474</v>
      </c>
      <c r="E172" s="273"/>
      <c r="F172" s="295">
        <v>25284491</v>
      </c>
      <c r="G172" s="269">
        <v>284491</v>
      </c>
      <c r="H172" s="300">
        <f t="shared" si="10"/>
        <v>25000000</v>
      </c>
      <c r="I172" s="294">
        <f t="shared" si="11"/>
        <v>1.1251600833095671E-2</v>
      </c>
      <c r="J172" s="248"/>
      <c r="K172" s="248"/>
      <c r="L172" s="248"/>
    </row>
    <row r="173" spans="1:12" ht="45" x14ac:dyDescent="0.15">
      <c r="A173" s="250" t="s">
        <v>480</v>
      </c>
      <c r="B173" s="264" t="s">
        <v>371</v>
      </c>
      <c r="C173" s="264" t="s">
        <v>504</v>
      </c>
      <c r="D173" s="262" t="s">
        <v>503</v>
      </c>
      <c r="E173" s="273" t="s">
        <v>479</v>
      </c>
      <c r="F173" s="295">
        <v>15000000</v>
      </c>
      <c r="G173" s="269">
        <v>15000000</v>
      </c>
      <c r="H173" s="300">
        <f t="shared" si="10"/>
        <v>0</v>
      </c>
      <c r="I173" s="294">
        <f t="shared" si="11"/>
        <v>1</v>
      </c>
      <c r="J173" s="248"/>
      <c r="K173" s="248"/>
      <c r="L173" s="248"/>
    </row>
    <row r="174" spans="1:12" ht="45" x14ac:dyDescent="0.15">
      <c r="A174" s="250" t="s">
        <v>480</v>
      </c>
      <c r="B174" s="264" t="s">
        <v>109</v>
      </c>
      <c r="C174" s="264"/>
      <c r="D174" s="258" t="s">
        <v>530</v>
      </c>
      <c r="E174" s="273" t="s">
        <v>479</v>
      </c>
      <c r="F174" s="295">
        <v>1287000</v>
      </c>
      <c r="G174" s="269">
        <v>1287000</v>
      </c>
      <c r="H174" s="300">
        <f t="shared" si="10"/>
        <v>0</v>
      </c>
      <c r="I174" s="294">
        <f t="shared" si="11"/>
        <v>1</v>
      </c>
      <c r="J174" s="248"/>
      <c r="K174" s="248"/>
      <c r="L174" s="248"/>
    </row>
    <row r="175" spans="1:12" ht="67.5" x14ac:dyDescent="0.15">
      <c r="A175" s="250" t="s">
        <v>532</v>
      </c>
      <c r="B175" s="264" t="s">
        <v>371</v>
      </c>
      <c r="C175" s="264"/>
      <c r="D175" s="262" t="s">
        <v>531</v>
      </c>
      <c r="E175" s="273" t="s">
        <v>479</v>
      </c>
      <c r="F175" s="295">
        <v>250000000</v>
      </c>
      <c r="G175" s="269">
        <v>150000000</v>
      </c>
      <c r="H175" s="300">
        <f t="shared" si="10"/>
        <v>100000000</v>
      </c>
      <c r="I175" s="294">
        <f t="shared" si="11"/>
        <v>0.6</v>
      </c>
      <c r="J175" s="248"/>
      <c r="K175" s="248"/>
      <c r="L175" s="248"/>
    </row>
    <row r="176" spans="1:12" ht="22.5" x14ac:dyDescent="0.15">
      <c r="A176" s="250" t="s">
        <v>480</v>
      </c>
      <c r="B176" s="264" t="s">
        <v>371</v>
      </c>
      <c r="C176" s="264">
        <v>80131500</v>
      </c>
      <c r="D176" s="262" t="s">
        <v>533</v>
      </c>
      <c r="E176" s="273" t="s">
        <v>479</v>
      </c>
      <c r="F176" s="295">
        <v>27000000</v>
      </c>
      <c r="G176" s="269">
        <v>27000000</v>
      </c>
      <c r="H176" s="300">
        <f t="shared" si="10"/>
        <v>0</v>
      </c>
      <c r="I176" s="294">
        <f t="shared" si="11"/>
        <v>1</v>
      </c>
      <c r="J176" s="248"/>
      <c r="K176" s="248"/>
      <c r="L176" s="248"/>
    </row>
    <row r="177" spans="1:12" ht="56.25" x14ac:dyDescent="0.15">
      <c r="A177" s="250" t="s">
        <v>480</v>
      </c>
      <c r="B177" s="264" t="s">
        <v>379</v>
      </c>
      <c r="C177" s="250"/>
      <c r="D177" s="258" t="s">
        <v>535</v>
      </c>
      <c r="E177" s="273" t="s">
        <v>479</v>
      </c>
      <c r="F177" s="295">
        <v>47215880</v>
      </c>
      <c r="G177" s="269">
        <v>11000000</v>
      </c>
      <c r="H177" s="300">
        <f t="shared" si="10"/>
        <v>36215880</v>
      </c>
      <c r="I177" s="294">
        <f t="shared" si="11"/>
        <v>0.2329724660432041</v>
      </c>
      <c r="J177" s="248"/>
      <c r="K177" s="248"/>
      <c r="L177" s="248"/>
    </row>
    <row r="178" spans="1:12" ht="45" x14ac:dyDescent="0.15">
      <c r="A178" s="250" t="s">
        <v>532</v>
      </c>
      <c r="B178" s="264" t="s">
        <v>371</v>
      </c>
      <c r="C178" s="250"/>
      <c r="D178" s="262" t="s">
        <v>538</v>
      </c>
      <c r="E178" s="273" t="s">
        <v>479</v>
      </c>
      <c r="F178" s="295">
        <v>60500000</v>
      </c>
      <c r="G178" s="269">
        <v>60455570</v>
      </c>
      <c r="H178" s="300">
        <f t="shared" si="10"/>
        <v>44430</v>
      </c>
      <c r="I178" s="294">
        <f t="shared" si="11"/>
        <v>0.99926561983471074</v>
      </c>
      <c r="J178" s="248"/>
      <c r="K178" s="248"/>
      <c r="L178" s="248"/>
    </row>
    <row r="179" spans="1:12" ht="90" x14ac:dyDescent="0.15">
      <c r="A179" s="250" t="s">
        <v>480</v>
      </c>
      <c r="B179" s="281" t="s">
        <v>109</v>
      </c>
      <c r="C179" s="250"/>
      <c r="D179" s="258" t="s">
        <v>539</v>
      </c>
      <c r="E179" s="273" t="s">
        <v>479</v>
      </c>
      <c r="F179" s="295">
        <v>33409818</v>
      </c>
      <c r="G179" s="269">
        <v>33409818</v>
      </c>
      <c r="H179" s="300">
        <f t="shared" si="10"/>
        <v>0</v>
      </c>
      <c r="I179" s="294">
        <f t="shared" si="11"/>
        <v>1</v>
      </c>
      <c r="J179" s="248"/>
      <c r="K179" s="248"/>
      <c r="L179" s="248"/>
    </row>
    <row r="180" spans="1:12" ht="90" x14ac:dyDescent="0.15">
      <c r="A180" s="250" t="s">
        <v>480</v>
      </c>
      <c r="B180" s="281" t="s">
        <v>109</v>
      </c>
      <c r="C180" s="273" t="s">
        <v>149</v>
      </c>
      <c r="D180" s="258" t="s">
        <v>542</v>
      </c>
      <c r="E180" s="273" t="s">
        <v>479</v>
      </c>
      <c r="F180" s="295">
        <v>33409818</v>
      </c>
      <c r="G180" s="269">
        <v>33409818</v>
      </c>
      <c r="H180" s="300">
        <f t="shared" si="10"/>
        <v>0</v>
      </c>
      <c r="I180" s="294">
        <f t="shared" si="11"/>
        <v>1</v>
      </c>
      <c r="J180" s="248"/>
      <c r="K180" s="248"/>
      <c r="L180" s="248"/>
    </row>
    <row r="181" spans="1:12" ht="90" x14ac:dyDescent="0.15">
      <c r="A181" s="250" t="s">
        <v>480</v>
      </c>
      <c r="B181" s="281" t="s">
        <v>109</v>
      </c>
      <c r="C181" s="273" t="s">
        <v>118</v>
      </c>
      <c r="D181" s="258" t="s">
        <v>540</v>
      </c>
      <c r="E181" s="273" t="s">
        <v>479</v>
      </c>
      <c r="F181" s="295">
        <v>18388559</v>
      </c>
      <c r="G181" s="269">
        <v>18388559</v>
      </c>
      <c r="H181" s="300">
        <f t="shared" si="10"/>
        <v>0</v>
      </c>
      <c r="I181" s="294">
        <f t="shared" si="11"/>
        <v>1</v>
      </c>
      <c r="J181" s="248"/>
      <c r="K181" s="248"/>
      <c r="L181" s="248"/>
    </row>
    <row r="182" spans="1:12" ht="90" x14ac:dyDescent="0.15">
      <c r="A182" s="250" t="s">
        <v>480</v>
      </c>
      <c r="B182" s="281" t="s">
        <v>109</v>
      </c>
      <c r="C182" s="264" t="s">
        <v>115</v>
      </c>
      <c r="D182" s="258" t="s">
        <v>541</v>
      </c>
      <c r="E182" s="273" t="s">
        <v>479</v>
      </c>
      <c r="F182" s="295">
        <v>105502881</v>
      </c>
      <c r="G182" s="269">
        <v>105502881</v>
      </c>
      <c r="H182" s="300">
        <f t="shared" si="10"/>
        <v>0</v>
      </c>
      <c r="I182" s="294">
        <f t="shared" si="11"/>
        <v>1</v>
      </c>
      <c r="J182" s="248"/>
      <c r="K182" s="248"/>
      <c r="L182" s="248"/>
    </row>
    <row r="183" spans="1:12" ht="67.5" x14ac:dyDescent="0.25">
      <c r="A183" s="250" t="s">
        <v>480</v>
      </c>
      <c r="B183" s="281" t="s">
        <v>109</v>
      </c>
      <c r="C183" s="264"/>
      <c r="D183" s="258" t="s">
        <v>543</v>
      </c>
      <c r="E183" s="273" t="s">
        <v>479</v>
      </c>
      <c r="F183" s="295">
        <v>30000000</v>
      </c>
      <c r="G183" s="269">
        <v>0</v>
      </c>
      <c r="H183" s="300">
        <f t="shared" ref="H183:H187" si="12">+F183-G183</f>
        <v>30000000</v>
      </c>
      <c r="I183" s="257">
        <f t="shared" si="11"/>
        <v>0</v>
      </c>
      <c r="J183" s="248"/>
      <c r="K183" s="248"/>
      <c r="L183" s="248"/>
    </row>
    <row r="184" spans="1:12" ht="45" x14ac:dyDescent="0.15">
      <c r="A184" s="250" t="s">
        <v>480</v>
      </c>
      <c r="B184" s="281" t="s">
        <v>268</v>
      </c>
      <c r="C184" s="264"/>
      <c r="D184" s="258" t="s">
        <v>544</v>
      </c>
      <c r="E184" s="273" t="s">
        <v>479</v>
      </c>
      <c r="F184" s="295">
        <v>2900000</v>
      </c>
      <c r="G184" s="269">
        <v>2900000</v>
      </c>
      <c r="H184" s="300">
        <f t="shared" si="12"/>
        <v>0</v>
      </c>
      <c r="I184" s="294">
        <f t="shared" si="11"/>
        <v>1</v>
      </c>
      <c r="J184" s="248"/>
      <c r="K184" s="248"/>
      <c r="L184" s="248"/>
    </row>
    <row r="185" spans="1:12" ht="78.75" x14ac:dyDescent="0.15">
      <c r="A185" s="250" t="s">
        <v>480</v>
      </c>
      <c r="B185" s="281" t="str">
        <f>+B183</f>
        <v>MIGUEL ANGEL CERON MOLINA</v>
      </c>
      <c r="C185" s="264" t="s">
        <v>547</v>
      </c>
      <c r="D185" s="258" t="s">
        <v>548</v>
      </c>
      <c r="E185" s="273" t="s">
        <v>479</v>
      </c>
      <c r="F185" s="295">
        <v>152751966</v>
      </c>
      <c r="G185" s="269">
        <v>152751966</v>
      </c>
      <c r="H185" s="300">
        <f t="shared" si="12"/>
        <v>0</v>
      </c>
      <c r="I185" s="294">
        <f t="shared" si="11"/>
        <v>1</v>
      </c>
      <c r="J185" s="248"/>
      <c r="K185" s="248"/>
      <c r="L185" s="248"/>
    </row>
    <row r="186" spans="1:12" ht="47.25" x14ac:dyDescent="0.15">
      <c r="A186" s="250" t="s">
        <v>480</v>
      </c>
      <c r="B186" s="281" t="s">
        <v>524</v>
      </c>
      <c r="C186" s="259" t="s">
        <v>546</v>
      </c>
      <c r="D186" s="298" t="s">
        <v>545</v>
      </c>
      <c r="E186" s="273" t="s">
        <v>479</v>
      </c>
      <c r="F186" s="295">
        <v>8000000</v>
      </c>
      <c r="G186" s="269">
        <v>8000000</v>
      </c>
      <c r="H186" s="300">
        <f t="shared" si="12"/>
        <v>0</v>
      </c>
      <c r="I186" s="294">
        <f t="shared" si="11"/>
        <v>1</v>
      </c>
      <c r="J186" s="248"/>
      <c r="K186" s="248"/>
      <c r="L186" s="248"/>
    </row>
    <row r="187" spans="1:12" x14ac:dyDescent="0.15">
      <c r="A187" s="250" t="s">
        <v>552</v>
      </c>
      <c r="B187" s="254"/>
      <c r="C187" s="250"/>
      <c r="D187" s="258"/>
      <c r="E187" s="255"/>
      <c r="F187" s="295">
        <v>45164962652.739998</v>
      </c>
      <c r="G187" s="282">
        <f>SUM(G2:G186)</f>
        <v>41617297430.090004</v>
      </c>
      <c r="H187" s="302">
        <f>SUM(H2:H186)</f>
        <v>3562748119.6499996</v>
      </c>
      <c r="I187" s="294">
        <f t="shared" si="11"/>
        <v>0.92145094307003106</v>
      </c>
      <c r="J187" s="248"/>
      <c r="K187" s="248"/>
      <c r="L187" s="248"/>
    </row>
    <row r="188" spans="1:12" x14ac:dyDescent="0.25">
      <c r="C188" s="283"/>
      <c r="D188" s="284"/>
      <c r="E188" s="285"/>
      <c r="J188" s="248"/>
      <c r="K188" s="248"/>
      <c r="L188" s="248"/>
    </row>
    <row r="189" spans="1:12" s="248" customFormat="1" x14ac:dyDescent="0.25">
      <c r="B189" s="252"/>
      <c r="C189" s="283"/>
      <c r="D189" s="272"/>
      <c r="E189" s="285"/>
      <c r="F189" s="285"/>
      <c r="G189" s="249"/>
      <c r="H189" s="304"/>
      <c r="I189" s="289"/>
    </row>
    <row r="190" spans="1:12" s="248" customFormat="1" x14ac:dyDescent="0.25">
      <c r="B190" s="252"/>
      <c r="C190" s="283"/>
      <c r="D190" s="272"/>
      <c r="E190" s="285"/>
      <c r="F190" s="285"/>
      <c r="G190" s="249"/>
      <c r="H190" s="304"/>
      <c r="I190" s="289"/>
    </row>
    <row r="191" spans="1:12" s="248" customFormat="1" x14ac:dyDescent="0.25">
      <c r="B191" s="252"/>
      <c r="C191" s="283"/>
      <c r="D191" s="272"/>
      <c r="E191" s="285"/>
      <c r="F191" s="285"/>
      <c r="G191" s="249"/>
      <c r="H191" s="304"/>
      <c r="I191" s="289"/>
    </row>
    <row r="192" spans="1:12" s="248" customFormat="1" x14ac:dyDescent="0.25">
      <c r="B192" s="252"/>
      <c r="C192" s="283"/>
      <c r="D192" s="272"/>
      <c r="E192" s="285"/>
      <c r="F192" s="285"/>
      <c r="G192" s="249"/>
      <c r="H192" s="304"/>
      <c r="I192" s="289"/>
    </row>
    <row r="193" spans="2:9" s="248" customFormat="1" x14ac:dyDescent="0.25">
      <c r="B193" s="252"/>
      <c r="C193" s="283"/>
      <c r="D193" s="272"/>
      <c r="E193" s="285"/>
      <c r="F193" s="285"/>
      <c r="G193" s="249"/>
      <c r="H193" s="304"/>
      <c r="I193" s="289"/>
    </row>
    <row r="194" spans="2:9" s="248" customFormat="1" x14ac:dyDescent="0.25">
      <c r="B194" s="252"/>
      <c r="C194" s="283"/>
      <c r="D194" s="272"/>
      <c r="E194" s="285"/>
      <c r="F194" s="285"/>
      <c r="G194" s="249"/>
      <c r="H194" s="304"/>
      <c r="I194" s="289"/>
    </row>
    <row r="195" spans="2:9" s="248" customFormat="1" x14ac:dyDescent="0.25">
      <c r="B195" s="252"/>
      <c r="C195" s="283"/>
      <c r="D195" s="272"/>
      <c r="E195" s="285"/>
      <c r="F195" s="285"/>
      <c r="G195" s="249"/>
      <c r="H195" s="304"/>
      <c r="I195" s="289"/>
    </row>
    <row r="196" spans="2:9" s="248" customFormat="1" x14ac:dyDescent="0.25">
      <c r="B196" s="252"/>
      <c r="C196" s="283"/>
      <c r="D196" s="272"/>
      <c r="E196" s="285"/>
      <c r="F196" s="285"/>
      <c r="G196" s="249"/>
      <c r="H196" s="304"/>
      <c r="I196" s="289"/>
    </row>
    <row r="197" spans="2:9" s="248" customFormat="1" x14ac:dyDescent="0.25">
      <c r="B197" s="252"/>
      <c r="C197" s="283"/>
      <c r="D197" s="272"/>
      <c r="E197" s="285"/>
      <c r="F197" s="285"/>
      <c r="G197" s="249"/>
      <c r="H197" s="304"/>
      <c r="I197" s="289"/>
    </row>
    <row r="198" spans="2:9" s="248" customFormat="1" x14ac:dyDescent="0.25">
      <c r="B198" s="252"/>
      <c r="C198" s="283"/>
      <c r="D198" s="272"/>
      <c r="E198" s="285"/>
      <c r="F198" s="285"/>
      <c r="G198" s="249"/>
      <c r="H198" s="304"/>
      <c r="I198" s="289"/>
    </row>
    <row r="199" spans="2:9" s="248" customFormat="1" x14ac:dyDescent="0.25">
      <c r="B199" s="252"/>
      <c r="C199" s="283"/>
      <c r="D199" s="272"/>
      <c r="E199" s="285"/>
      <c r="F199" s="285"/>
      <c r="G199" s="249"/>
      <c r="H199" s="304"/>
      <c r="I199" s="289"/>
    </row>
    <row r="200" spans="2:9" s="248" customFormat="1" x14ac:dyDescent="0.25">
      <c r="B200" s="252"/>
      <c r="C200" s="283"/>
      <c r="D200" s="272"/>
      <c r="E200" s="285"/>
      <c r="F200" s="285"/>
      <c r="G200" s="249"/>
      <c r="H200" s="304"/>
      <c r="I200" s="289"/>
    </row>
    <row r="201" spans="2:9" s="248" customFormat="1" x14ac:dyDescent="0.25">
      <c r="B201" s="252"/>
      <c r="C201" s="283"/>
      <c r="D201" s="272"/>
      <c r="E201" s="285"/>
      <c r="F201" s="285"/>
      <c r="G201" s="249"/>
      <c r="H201" s="304"/>
      <c r="I201" s="289"/>
    </row>
    <row r="202" spans="2:9" s="248" customFormat="1" x14ac:dyDescent="0.25">
      <c r="B202" s="252"/>
      <c r="C202" s="283"/>
      <c r="D202" s="272"/>
      <c r="E202" s="285"/>
      <c r="F202" s="285"/>
      <c r="G202" s="249"/>
      <c r="H202" s="304"/>
      <c r="I202" s="289"/>
    </row>
    <row r="203" spans="2:9" s="248" customFormat="1" x14ac:dyDescent="0.25">
      <c r="B203" s="252"/>
      <c r="C203" s="283"/>
      <c r="D203" s="272"/>
      <c r="E203" s="285"/>
      <c r="F203" s="285"/>
      <c r="G203" s="249"/>
      <c r="H203" s="304"/>
      <c r="I203" s="289"/>
    </row>
    <row r="204" spans="2:9" s="248" customFormat="1" x14ac:dyDescent="0.25">
      <c r="B204" s="252"/>
      <c r="C204" s="283"/>
      <c r="D204" s="272"/>
      <c r="E204" s="285"/>
      <c r="F204" s="285"/>
      <c r="G204" s="249"/>
      <c r="H204" s="304"/>
      <c r="I204" s="289"/>
    </row>
    <row r="205" spans="2:9" s="248" customFormat="1" x14ac:dyDescent="0.25">
      <c r="B205" s="252"/>
      <c r="C205" s="283"/>
      <c r="D205" s="272"/>
      <c r="E205" s="285"/>
      <c r="F205" s="285"/>
      <c r="G205" s="249"/>
      <c r="H205" s="304"/>
      <c r="I205" s="289"/>
    </row>
    <row r="206" spans="2:9" s="248" customFormat="1" x14ac:dyDescent="0.25">
      <c r="B206" s="252"/>
      <c r="C206" s="283"/>
      <c r="D206" s="272"/>
      <c r="E206" s="285"/>
      <c r="F206" s="285"/>
      <c r="G206" s="249"/>
      <c r="H206" s="304"/>
      <c r="I206" s="289"/>
    </row>
    <row r="207" spans="2:9" s="248" customFormat="1" x14ac:dyDescent="0.25">
      <c r="B207" s="252"/>
      <c r="C207" s="283"/>
      <c r="D207" s="272"/>
      <c r="E207" s="285"/>
      <c r="F207" s="285"/>
      <c r="G207" s="249"/>
      <c r="H207" s="304"/>
      <c r="I207" s="289"/>
    </row>
    <row r="208" spans="2:9" s="248" customFormat="1" x14ac:dyDescent="0.25">
      <c r="B208" s="252"/>
      <c r="C208" s="283"/>
      <c r="D208" s="272"/>
      <c r="E208" s="285"/>
      <c r="F208" s="285"/>
      <c r="G208" s="249"/>
      <c r="H208" s="304"/>
      <c r="I208" s="289"/>
    </row>
    <row r="209" spans="2:9" s="248" customFormat="1" x14ac:dyDescent="0.25">
      <c r="B209" s="252"/>
      <c r="C209" s="283"/>
      <c r="D209" s="272"/>
      <c r="E209" s="285"/>
      <c r="F209" s="285"/>
      <c r="G209" s="249"/>
      <c r="H209" s="304"/>
      <c r="I209" s="289"/>
    </row>
    <row r="210" spans="2:9" s="248" customFormat="1" x14ac:dyDescent="0.25">
      <c r="B210" s="252"/>
      <c r="C210" s="283"/>
      <c r="D210" s="272"/>
      <c r="E210" s="285"/>
      <c r="F210" s="285"/>
      <c r="G210" s="249"/>
      <c r="H210" s="304"/>
      <c r="I210" s="289"/>
    </row>
    <row r="211" spans="2:9" s="248" customFormat="1" x14ac:dyDescent="0.25">
      <c r="B211" s="252"/>
      <c r="C211" s="283"/>
      <c r="D211" s="272"/>
      <c r="E211" s="285"/>
      <c r="F211" s="285"/>
      <c r="G211" s="249"/>
      <c r="H211" s="304"/>
      <c r="I211" s="289"/>
    </row>
    <row r="212" spans="2:9" s="248" customFormat="1" x14ac:dyDescent="0.25">
      <c r="B212" s="252"/>
      <c r="C212" s="283"/>
      <c r="D212" s="272"/>
      <c r="E212" s="285"/>
      <c r="F212" s="285"/>
      <c r="G212" s="249"/>
      <c r="H212" s="304"/>
      <c r="I212" s="289"/>
    </row>
    <row r="213" spans="2:9" s="248" customFormat="1" x14ac:dyDescent="0.25">
      <c r="B213" s="252"/>
      <c r="C213" s="283"/>
      <c r="D213" s="272"/>
      <c r="E213" s="285"/>
      <c r="F213" s="285"/>
      <c r="G213" s="249"/>
      <c r="H213" s="304"/>
      <c r="I213" s="289"/>
    </row>
    <row r="214" spans="2:9" s="248" customFormat="1" x14ac:dyDescent="0.25">
      <c r="B214" s="252"/>
      <c r="C214" s="283"/>
      <c r="D214" s="272"/>
      <c r="E214" s="285"/>
      <c r="F214" s="285"/>
      <c r="G214" s="249"/>
      <c r="H214" s="304"/>
      <c r="I214" s="289"/>
    </row>
    <row r="215" spans="2:9" s="248" customFormat="1" x14ac:dyDescent="0.25">
      <c r="B215" s="252"/>
      <c r="C215" s="283"/>
      <c r="D215" s="272"/>
      <c r="E215" s="285"/>
      <c r="F215" s="285"/>
      <c r="G215" s="249"/>
      <c r="H215" s="304"/>
      <c r="I215" s="289"/>
    </row>
    <row r="216" spans="2:9" s="248" customFormat="1" x14ac:dyDescent="0.25">
      <c r="B216" s="252"/>
      <c r="C216" s="283"/>
      <c r="D216" s="272"/>
      <c r="E216" s="285"/>
      <c r="F216" s="285"/>
      <c r="G216" s="249"/>
      <c r="H216" s="304"/>
      <c r="I216" s="289"/>
    </row>
    <row r="217" spans="2:9" s="248" customFormat="1" x14ac:dyDescent="0.25">
      <c r="B217" s="252"/>
      <c r="C217" s="283"/>
      <c r="D217" s="272"/>
      <c r="E217" s="285"/>
      <c r="F217" s="285"/>
      <c r="G217" s="249"/>
      <c r="H217" s="304"/>
      <c r="I217" s="289"/>
    </row>
    <row r="218" spans="2:9" s="248" customFormat="1" x14ac:dyDescent="0.25">
      <c r="B218" s="252"/>
      <c r="C218" s="283"/>
      <c r="D218" s="272"/>
      <c r="E218" s="285"/>
      <c r="F218" s="285"/>
      <c r="G218" s="249"/>
      <c r="H218" s="304"/>
      <c r="I218" s="289"/>
    </row>
    <row r="219" spans="2:9" s="248" customFormat="1" x14ac:dyDescent="0.25">
      <c r="B219" s="252"/>
      <c r="C219" s="283"/>
      <c r="D219" s="272"/>
      <c r="E219" s="285"/>
      <c r="F219" s="285"/>
      <c r="G219" s="249"/>
      <c r="H219" s="304"/>
      <c r="I219" s="289"/>
    </row>
    <row r="220" spans="2:9" s="248" customFormat="1" x14ac:dyDescent="0.25">
      <c r="B220" s="252"/>
      <c r="C220" s="283"/>
      <c r="D220" s="272"/>
      <c r="E220" s="285"/>
      <c r="F220" s="285"/>
      <c r="G220" s="249"/>
      <c r="H220" s="304"/>
      <c r="I220" s="289"/>
    </row>
    <row r="221" spans="2:9" s="248" customFormat="1" x14ac:dyDescent="0.25">
      <c r="B221" s="252"/>
      <c r="C221" s="283"/>
      <c r="D221" s="272"/>
      <c r="E221" s="285"/>
      <c r="F221" s="285"/>
      <c r="G221" s="249"/>
      <c r="H221" s="304"/>
      <c r="I221" s="289"/>
    </row>
    <row r="222" spans="2:9" s="248" customFormat="1" x14ac:dyDescent="0.25">
      <c r="B222" s="252"/>
      <c r="C222" s="283"/>
      <c r="D222" s="272"/>
      <c r="E222" s="285"/>
      <c r="F222" s="285"/>
      <c r="G222" s="249"/>
      <c r="H222" s="304"/>
      <c r="I222" s="289"/>
    </row>
    <row r="223" spans="2:9" s="248" customFormat="1" x14ac:dyDescent="0.25">
      <c r="B223" s="252"/>
      <c r="C223" s="283"/>
      <c r="D223" s="272"/>
      <c r="E223" s="285"/>
      <c r="F223" s="285"/>
      <c r="G223" s="249"/>
      <c r="H223" s="304"/>
      <c r="I223" s="289"/>
    </row>
    <row r="224" spans="2:9" s="248" customFormat="1" x14ac:dyDescent="0.25">
      <c r="B224" s="252"/>
      <c r="C224" s="283"/>
      <c r="D224" s="272"/>
      <c r="E224" s="285"/>
      <c r="F224" s="285"/>
      <c r="G224" s="249"/>
      <c r="H224" s="304"/>
      <c r="I224" s="289"/>
    </row>
    <row r="225" spans="2:9" s="248" customFormat="1" x14ac:dyDescent="0.25">
      <c r="B225" s="252"/>
      <c r="C225" s="283"/>
      <c r="D225" s="272"/>
      <c r="E225" s="285"/>
      <c r="F225" s="285"/>
      <c r="G225" s="249"/>
      <c r="H225" s="304"/>
      <c r="I225" s="289"/>
    </row>
    <row r="226" spans="2:9" s="248" customFormat="1" x14ac:dyDescent="0.25">
      <c r="B226" s="252"/>
      <c r="C226" s="283"/>
      <c r="D226" s="272"/>
      <c r="E226" s="285"/>
      <c r="F226" s="285"/>
      <c r="G226" s="249"/>
      <c r="H226" s="304"/>
      <c r="I226" s="289"/>
    </row>
    <row r="227" spans="2:9" s="248" customFormat="1" x14ac:dyDescent="0.25">
      <c r="B227" s="252"/>
      <c r="C227" s="283"/>
      <c r="D227" s="272"/>
      <c r="E227" s="285"/>
      <c r="F227" s="285"/>
      <c r="G227" s="249"/>
      <c r="H227" s="304"/>
      <c r="I227" s="289"/>
    </row>
    <row r="228" spans="2:9" s="248" customFormat="1" x14ac:dyDescent="0.25">
      <c r="B228" s="252"/>
      <c r="C228" s="283"/>
      <c r="D228" s="272"/>
      <c r="E228" s="285"/>
      <c r="F228" s="285"/>
      <c r="G228" s="249"/>
      <c r="H228" s="304"/>
      <c r="I228" s="289"/>
    </row>
    <row r="229" spans="2:9" s="248" customFormat="1" x14ac:dyDescent="0.25">
      <c r="B229" s="252"/>
      <c r="C229" s="283"/>
      <c r="D229" s="272"/>
      <c r="E229" s="285"/>
      <c r="F229" s="285"/>
      <c r="G229" s="249"/>
      <c r="H229" s="304"/>
      <c r="I229" s="289"/>
    </row>
    <row r="230" spans="2:9" s="248" customFormat="1" x14ac:dyDescent="0.25">
      <c r="B230" s="252"/>
      <c r="C230" s="283"/>
      <c r="D230" s="272"/>
      <c r="E230" s="285"/>
      <c r="F230" s="285"/>
      <c r="G230" s="249"/>
      <c r="H230" s="304"/>
      <c r="I230" s="289"/>
    </row>
    <row r="231" spans="2:9" s="248" customFormat="1" x14ac:dyDescent="0.25">
      <c r="B231" s="252"/>
      <c r="C231" s="283"/>
      <c r="D231" s="272"/>
      <c r="E231" s="285"/>
      <c r="F231" s="285"/>
      <c r="G231" s="249"/>
      <c r="H231" s="304"/>
      <c r="I231" s="289"/>
    </row>
    <row r="232" spans="2:9" s="248" customFormat="1" x14ac:dyDescent="0.25">
      <c r="B232" s="252"/>
      <c r="C232" s="283"/>
      <c r="D232" s="272"/>
      <c r="E232" s="285"/>
      <c r="F232" s="285"/>
      <c r="G232" s="249"/>
      <c r="H232" s="304"/>
      <c r="I232" s="289"/>
    </row>
    <row r="233" spans="2:9" s="248" customFormat="1" x14ac:dyDescent="0.25">
      <c r="B233" s="252"/>
      <c r="C233" s="283"/>
      <c r="D233" s="272"/>
      <c r="E233" s="285"/>
      <c r="F233" s="285"/>
      <c r="G233" s="249"/>
      <c r="H233" s="304"/>
      <c r="I233" s="289"/>
    </row>
    <row r="234" spans="2:9" s="248" customFormat="1" x14ac:dyDescent="0.25">
      <c r="B234" s="252"/>
      <c r="C234" s="283"/>
      <c r="D234" s="272"/>
      <c r="E234" s="285"/>
      <c r="F234" s="285"/>
      <c r="G234" s="249"/>
      <c r="H234" s="304"/>
      <c r="I234" s="289"/>
    </row>
    <row r="235" spans="2:9" s="248" customFormat="1" x14ac:dyDescent="0.25">
      <c r="B235" s="252"/>
      <c r="C235" s="283"/>
      <c r="D235" s="272"/>
      <c r="E235" s="285"/>
      <c r="F235" s="285"/>
      <c r="G235" s="249"/>
      <c r="H235" s="304"/>
      <c r="I235" s="289"/>
    </row>
    <row r="236" spans="2:9" s="248" customFormat="1" x14ac:dyDescent="0.25">
      <c r="B236" s="252"/>
      <c r="C236" s="283"/>
      <c r="D236" s="272"/>
      <c r="E236" s="285"/>
      <c r="F236" s="285"/>
      <c r="G236" s="249"/>
      <c r="H236" s="304"/>
      <c r="I236" s="289"/>
    </row>
    <row r="237" spans="2:9" s="248" customFormat="1" x14ac:dyDescent="0.25">
      <c r="B237" s="252"/>
      <c r="C237" s="283"/>
      <c r="D237" s="272"/>
      <c r="E237" s="285"/>
      <c r="F237" s="285"/>
      <c r="G237" s="249"/>
      <c r="H237" s="304"/>
      <c r="I237" s="289"/>
    </row>
    <row r="238" spans="2:9" s="248" customFormat="1" x14ac:dyDescent="0.25">
      <c r="B238" s="252"/>
      <c r="C238" s="283"/>
      <c r="D238" s="272"/>
      <c r="E238" s="285"/>
      <c r="F238" s="285"/>
      <c r="G238" s="249"/>
      <c r="H238" s="304"/>
      <c r="I238" s="289"/>
    </row>
    <row r="239" spans="2:9" s="248" customFormat="1" x14ac:dyDescent="0.25">
      <c r="B239" s="252"/>
      <c r="C239" s="283"/>
      <c r="D239" s="272"/>
      <c r="E239" s="285"/>
      <c r="F239" s="285"/>
      <c r="G239" s="249"/>
      <c r="H239" s="304"/>
      <c r="I239" s="289"/>
    </row>
    <row r="240" spans="2:9" s="248" customFormat="1" x14ac:dyDescent="0.25">
      <c r="B240" s="252"/>
      <c r="C240" s="283"/>
      <c r="D240" s="272"/>
      <c r="E240" s="285"/>
      <c r="F240" s="285"/>
      <c r="G240" s="249"/>
      <c r="H240" s="304"/>
      <c r="I240" s="289"/>
    </row>
    <row r="241" spans="2:9" s="248" customFormat="1" x14ac:dyDescent="0.25">
      <c r="B241" s="252"/>
      <c r="C241" s="283"/>
      <c r="D241" s="272"/>
      <c r="E241" s="285"/>
      <c r="F241" s="285"/>
      <c r="G241" s="249"/>
      <c r="H241" s="304"/>
      <c r="I241" s="289"/>
    </row>
    <row r="242" spans="2:9" s="248" customFormat="1" x14ac:dyDescent="0.25">
      <c r="B242" s="252"/>
      <c r="C242" s="283"/>
      <c r="D242" s="272"/>
      <c r="E242" s="285"/>
      <c r="F242" s="285"/>
      <c r="G242" s="249"/>
      <c r="H242" s="304"/>
      <c r="I242" s="289"/>
    </row>
    <row r="243" spans="2:9" s="248" customFormat="1" x14ac:dyDescent="0.25">
      <c r="B243" s="252"/>
      <c r="C243" s="283"/>
      <c r="D243" s="272"/>
      <c r="E243" s="285"/>
      <c r="F243" s="285"/>
      <c r="G243" s="249"/>
      <c r="H243" s="304"/>
      <c r="I243" s="289"/>
    </row>
    <row r="244" spans="2:9" s="248" customFormat="1" x14ac:dyDescent="0.25">
      <c r="B244" s="252"/>
      <c r="C244" s="283"/>
      <c r="D244" s="272"/>
      <c r="E244" s="285"/>
      <c r="F244" s="285"/>
      <c r="G244" s="249"/>
      <c r="H244" s="304"/>
      <c r="I244" s="289"/>
    </row>
    <row r="245" spans="2:9" s="248" customFormat="1" x14ac:dyDescent="0.25">
      <c r="B245" s="252"/>
      <c r="C245" s="283"/>
      <c r="D245" s="272"/>
      <c r="E245" s="285"/>
      <c r="F245" s="285"/>
      <c r="G245" s="249"/>
      <c r="H245" s="304"/>
      <c r="I245" s="289"/>
    </row>
    <row r="246" spans="2:9" s="248" customFormat="1" x14ac:dyDescent="0.25">
      <c r="B246" s="252"/>
      <c r="C246" s="283"/>
      <c r="D246" s="272"/>
      <c r="E246" s="285"/>
      <c r="F246" s="285"/>
      <c r="G246" s="249"/>
      <c r="H246" s="304"/>
      <c r="I246" s="289"/>
    </row>
    <row r="247" spans="2:9" s="248" customFormat="1" x14ac:dyDescent="0.25">
      <c r="B247" s="252"/>
      <c r="C247" s="283"/>
      <c r="D247" s="272"/>
      <c r="E247" s="285"/>
      <c r="F247" s="285"/>
      <c r="G247" s="249"/>
      <c r="H247" s="304"/>
      <c r="I247" s="289"/>
    </row>
    <row r="248" spans="2:9" s="248" customFormat="1" x14ac:dyDescent="0.25">
      <c r="B248" s="252"/>
      <c r="C248" s="283"/>
      <c r="D248" s="272"/>
      <c r="E248" s="285"/>
      <c r="F248" s="285"/>
      <c r="G248" s="249"/>
      <c r="H248" s="304"/>
      <c r="I248" s="289"/>
    </row>
    <row r="249" spans="2:9" s="248" customFormat="1" x14ac:dyDescent="0.25">
      <c r="B249" s="252"/>
      <c r="C249" s="283"/>
      <c r="D249" s="272"/>
      <c r="E249" s="285"/>
      <c r="F249" s="285"/>
      <c r="G249" s="249"/>
      <c r="H249" s="304"/>
      <c r="I249" s="289"/>
    </row>
    <row r="250" spans="2:9" s="248" customFormat="1" x14ac:dyDescent="0.25">
      <c r="B250" s="252"/>
      <c r="C250" s="283"/>
      <c r="D250" s="272"/>
      <c r="E250" s="285"/>
      <c r="F250" s="285"/>
      <c r="G250" s="249"/>
      <c r="H250" s="304"/>
      <c r="I250" s="289"/>
    </row>
    <row r="251" spans="2:9" s="248" customFormat="1" x14ac:dyDescent="0.25">
      <c r="B251" s="252"/>
      <c r="C251" s="283"/>
      <c r="D251" s="272"/>
      <c r="E251" s="285"/>
      <c r="F251" s="285"/>
      <c r="G251" s="249"/>
      <c r="H251" s="304"/>
      <c r="I251" s="289"/>
    </row>
    <row r="252" spans="2:9" s="248" customFormat="1" x14ac:dyDescent="0.25">
      <c r="B252" s="252"/>
      <c r="C252" s="283"/>
      <c r="D252" s="272"/>
      <c r="E252" s="285"/>
      <c r="F252" s="285"/>
      <c r="G252" s="249"/>
      <c r="H252" s="304"/>
      <c r="I252" s="289"/>
    </row>
    <row r="253" spans="2:9" s="248" customFormat="1" x14ac:dyDescent="0.25">
      <c r="B253" s="252"/>
      <c r="C253" s="283"/>
      <c r="D253" s="272"/>
      <c r="E253" s="285"/>
      <c r="F253" s="285"/>
      <c r="G253" s="249"/>
      <c r="H253" s="304"/>
      <c r="I253" s="289"/>
    </row>
    <row r="254" spans="2:9" s="248" customFormat="1" x14ac:dyDescent="0.25">
      <c r="B254" s="252"/>
      <c r="C254" s="283"/>
      <c r="D254" s="272"/>
      <c r="E254" s="285"/>
      <c r="F254" s="285"/>
      <c r="G254" s="249"/>
      <c r="H254" s="304"/>
      <c r="I254" s="289"/>
    </row>
    <row r="255" spans="2:9" s="248" customFormat="1" x14ac:dyDescent="0.25">
      <c r="B255" s="252"/>
      <c r="C255" s="283"/>
      <c r="D255" s="272"/>
      <c r="E255" s="285"/>
      <c r="F255" s="285"/>
      <c r="G255" s="249"/>
      <c r="H255" s="304"/>
      <c r="I255" s="289"/>
    </row>
    <row r="256" spans="2:9" s="248" customFormat="1" x14ac:dyDescent="0.25">
      <c r="B256" s="252"/>
      <c r="C256" s="283"/>
      <c r="D256" s="272"/>
      <c r="E256" s="285"/>
      <c r="F256" s="285"/>
      <c r="G256" s="249"/>
      <c r="H256" s="304"/>
      <c r="I256" s="289"/>
    </row>
    <row r="257" spans="2:9" s="248" customFormat="1" x14ac:dyDescent="0.25">
      <c r="B257" s="252"/>
      <c r="C257" s="283"/>
      <c r="D257" s="272"/>
      <c r="E257" s="285"/>
      <c r="F257" s="285"/>
      <c r="G257" s="249"/>
      <c r="H257" s="304"/>
      <c r="I257" s="289"/>
    </row>
    <row r="258" spans="2:9" s="248" customFormat="1" x14ac:dyDescent="0.25">
      <c r="B258" s="252"/>
      <c r="C258" s="283"/>
      <c r="D258" s="272"/>
      <c r="E258" s="285"/>
      <c r="F258" s="285"/>
      <c r="G258" s="249"/>
      <c r="H258" s="304"/>
      <c r="I258" s="289"/>
    </row>
    <row r="259" spans="2:9" s="248" customFormat="1" x14ac:dyDescent="0.25">
      <c r="B259" s="252"/>
      <c r="C259" s="283"/>
      <c r="D259" s="272"/>
      <c r="E259" s="285"/>
      <c r="F259" s="285"/>
      <c r="G259" s="249"/>
      <c r="H259" s="304"/>
      <c r="I259" s="289"/>
    </row>
    <row r="260" spans="2:9" s="248" customFormat="1" x14ac:dyDescent="0.25">
      <c r="B260" s="252"/>
      <c r="C260" s="283"/>
      <c r="D260" s="272"/>
      <c r="E260" s="285"/>
      <c r="F260" s="285"/>
      <c r="G260" s="249"/>
      <c r="H260" s="304"/>
      <c r="I260" s="289"/>
    </row>
    <row r="261" spans="2:9" s="248" customFormat="1" x14ac:dyDescent="0.25">
      <c r="B261" s="252"/>
      <c r="C261" s="283"/>
      <c r="D261" s="272"/>
      <c r="E261" s="285"/>
      <c r="F261" s="285"/>
      <c r="G261" s="249"/>
      <c r="H261" s="304"/>
      <c r="I261" s="289"/>
    </row>
    <row r="262" spans="2:9" s="248" customFormat="1" x14ac:dyDescent="0.25">
      <c r="B262" s="252"/>
      <c r="C262" s="283"/>
      <c r="D262" s="272"/>
      <c r="E262" s="285"/>
      <c r="F262" s="285"/>
      <c r="G262" s="249"/>
      <c r="H262" s="304"/>
      <c r="I262" s="289"/>
    </row>
    <row r="263" spans="2:9" s="248" customFormat="1" x14ac:dyDescent="0.25">
      <c r="B263" s="252"/>
      <c r="C263" s="283"/>
      <c r="D263" s="272"/>
      <c r="E263" s="285"/>
      <c r="F263" s="285"/>
      <c r="G263" s="249"/>
      <c r="H263" s="304"/>
      <c r="I263" s="289"/>
    </row>
    <row r="264" spans="2:9" s="248" customFormat="1" x14ac:dyDescent="0.25">
      <c r="B264" s="252"/>
      <c r="C264" s="283"/>
      <c r="D264" s="272"/>
      <c r="E264" s="285"/>
      <c r="F264" s="285"/>
      <c r="G264" s="249"/>
      <c r="H264" s="304"/>
      <c r="I264" s="289"/>
    </row>
    <row r="265" spans="2:9" s="248" customFormat="1" x14ac:dyDescent="0.25">
      <c r="B265" s="252"/>
      <c r="C265" s="283"/>
      <c r="D265" s="272"/>
      <c r="E265" s="285"/>
      <c r="F265" s="285"/>
      <c r="G265" s="249"/>
      <c r="H265" s="304"/>
      <c r="I265" s="289"/>
    </row>
    <row r="266" spans="2:9" s="248" customFormat="1" x14ac:dyDescent="0.25">
      <c r="B266" s="252"/>
      <c r="C266" s="283"/>
      <c r="D266" s="272"/>
      <c r="E266" s="285"/>
      <c r="F266" s="285"/>
      <c r="G266" s="249"/>
      <c r="H266" s="304"/>
      <c r="I266" s="289"/>
    </row>
    <row r="267" spans="2:9" s="248" customFormat="1" x14ac:dyDescent="0.25">
      <c r="B267" s="252"/>
      <c r="C267" s="283"/>
      <c r="D267" s="272"/>
      <c r="E267" s="285"/>
      <c r="F267" s="285"/>
      <c r="G267" s="249"/>
      <c r="H267" s="304"/>
      <c r="I267" s="289"/>
    </row>
    <row r="268" spans="2:9" s="248" customFormat="1" x14ac:dyDescent="0.25">
      <c r="B268" s="252"/>
      <c r="C268" s="283"/>
      <c r="D268" s="272"/>
      <c r="E268" s="285"/>
      <c r="F268" s="285"/>
      <c r="G268" s="249"/>
      <c r="H268" s="304"/>
      <c r="I268" s="289"/>
    </row>
    <row r="269" spans="2:9" s="248" customFormat="1" x14ac:dyDescent="0.25">
      <c r="B269" s="252"/>
      <c r="C269" s="283"/>
      <c r="D269" s="272"/>
      <c r="E269" s="285"/>
      <c r="F269" s="285"/>
      <c r="G269" s="249"/>
      <c r="H269" s="304"/>
      <c r="I269" s="289"/>
    </row>
    <row r="270" spans="2:9" s="248" customFormat="1" x14ac:dyDescent="0.25">
      <c r="B270" s="252"/>
      <c r="C270" s="283"/>
      <c r="D270" s="272"/>
      <c r="E270" s="285"/>
      <c r="F270" s="285"/>
      <c r="G270" s="249"/>
      <c r="H270" s="304"/>
      <c r="I270" s="289"/>
    </row>
    <row r="271" spans="2:9" s="248" customFormat="1" x14ac:dyDescent="0.25">
      <c r="B271" s="252"/>
      <c r="C271" s="283"/>
      <c r="D271" s="272"/>
      <c r="E271" s="285"/>
      <c r="F271" s="285"/>
      <c r="G271" s="249"/>
      <c r="H271" s="304"/>
      <c r="I271" s="289"/>
    </row>
    <row r="272" spans="2:9" s="248" customFormat="1" x14ac:dyDescent="0.25">
      <c r="B272" s="252"/>
      <c r="C272" s="283"/>
      <c r="D272" s="272"/>
      <c r="E272" s="285"/>
      <c r="F272" s="285"/>
      <c r="G272" s="249"/>
      <c r="H272" s="304"/>
      <c r="I272" s="289"/>
    </row>
    <row r="273" spans="2:9" s="248" customFormat="1" x14ac:dyDescent="0.25">
      <c r="B273" s="252"/>
      <c r="C273" s="283"/>
      <c r="D273" s="272"/>
      <c r="E273" s="285"/>
      <c r="F273" s="285"/>
      <c r="G273" s="249"/>
      <c r="H273" s="304"/>
      <c r="I273" s="289"/>
    </row>
    <row r="274" spans="2:9" s="248" customFormat="1" x14ac:dyDescent="0.25">
      <c r="B274" s="252"/>
      <c r="C274" s="283"/>
      <c r="D274" s="272"/>
      <c r="E274" s="285"/>
      <c r="F274" s="285"/>
      <c r="G274" s="249"/>
      <c r="H274" s="304"/>
      <c r="I274" s="289"/>
    </row>
    <row r="275" spans="2:9" s="248" customFormat="1" x14ac:dyDescent="0.25">
      <c r="B275" s="252"/>
      <c r="C275" s="283"/>
      <c r="D275" s="272"/>
      <c r="E275" s="285"/>
      <c r="F275" s="285"/>
      <c r="G275" s="249"/>
      <c r="H275" s="304"/>
      <c r="I275" s="289"/>
    </row>
    <row r="276" spans="2:9" s="248" customFormat="1" x14ac:dyDescent="0.25">
      <c r="B276" s="252"/>
      <c r="C276" s="283"/>
      <c r="D276" s="272"/>
      <c r="E276" s="285"/>
      <c r="F276" s="285"/>
      <c r="G276" s="249"/>
      <c r="H276" s="304"/>
      <c r="I276" s="289"/>
    </row>
    <row r="277" spans="2:9" s="248" customFormat="1" x14ac:dyDescent="0.25">
      <c r="B277" s="252"/>
      <c r="C277" s="283"/>
      <c r="D277" s="272"/>
      <c r="E277" s="285"/>
      <c r="F277" s="285"/>
      <c r="G277" s="249"/>
      <c r="H277" s="304"/>
      <c r="I277" s="289"/>
    </row>
    <row r="278" spans="2:9" s="248" customFormat="1" x14ac:dyDescent="0.25">
      <c r="B278" s="252"/>
      <c r="C278" s="283"/>
      <c r="D278" s="272"/>
      <c r="E278" s="285"/>
      <c r="F278" s="285"/>
      <c r="G278" s="249"/>
      <c r="H278" s="304"/>
      <c r="I278" s="289"/>
    </row>
    <row r="279" spans="2:9" s="248" customFormat="1" x14ac:dyDescent="0.25">
      <c r="B279" s="252"/>
      <c r="C279" s="283"/>
      <c r="D279" s="272"/>
      <c r="E279" s="285"/>
      <c r="F279" s="285"/>
      <c r="G279" s="249"/>
      <c r="H279" s="304"/>
      <c r="I279" s="289"/>
    </row>
    <row r="280" spans="2:9" s="248" customFormat="1" x14ac:dyDescent="0.25">
      <c r="B280" s="252"/>
      <c r="C280" s="283"/>
      <c r="D280" s="272"/>
      <c r="E280" s="285"/>
      <c r="F280" s="285"/>
      <c r="G280" s="249"/>
      <c r="H280" s="304"/>
      <c r="I280" s="289"/>
    </row>
    <row r="281" spans="2:9" s="248" customFormat="1" x14ac:dyDescent="0.25">
      <c r="B281" s="252"/>
      <c r="C281" s="283"/>
      <c r="D281" s="272"/>
      <c r="E281" s="285"/>
      <c r="F281" s="285"/>
      <c r="G281" s="249"/>
      <c r="H281" s="304"/>
      <c r="I281" s="289"/>
    </row>
    <row r="282" spans="2:9" s="248" customFormat="1" x14ac:dyDescent="0.25">
      <c r="B282" s="252"/>
      <c r="C282" s="283"/>
      <c r="D282" s="272"/>
      <c r="E282" s="285"/>
      <c r="F282" s="285"/>
      <c r="G282" s="249"/>
      <c r="H282" s="304"/>
      <c r="I282" s="289"/>
    </row>
    <row r="283" spans="2:9" s="248" customFormat="1" x14ac:dyDescent="0.25">
      <c r="B283" s="252"/>
      <c r="C283" s="283"/>
      <c r="D283" s="272"/>
      <c r="E283" s="285"/>
      <c r="F283" s="285"/>
      <c r="G283" s="249"/>
      <c r="H283" s="304"/>
      <c r="I283" s="289"/>
    </row>
    <row r="284" spans="2:9" s="248" customFormat="1" x14ac:dyDescent="0.25">
      <c r="B284" s="252"/>
      <c r="C284" s="283"/>
      <c r="D284" s="272"/>
      <c r="E284" s="285"/>
      <c r="F284" s="285"/>
      <c r="G284" s="249"/>
      <c r="H284" s="304"/>
      <c r="I284" s="289"/>
    </row>
    <row r="285" spans="2:9" s="248" customFormat="1" x14ac:dyDescent="0.25">
      <c r="B285" s="252"/>
      <c r="C285" s="283"/>
      <c r="D285" s="272"/>
      <c r="E285" s="285"/>
      <c r="F285" s="285"/>
      <c r="G285" s="249"/>
      <c r="H285" s="304"/>
      <c r="I285" s="289"/>
    </row>
    <row r="286" spans="2:9" s="248" customFormat="1" x14ac:dyDescent="0.25">
      <c r="B286" s="252"/>
      <c r="C286" s="283"/>
      <c r="D286" s="272"/>
      <c r="E286" s="285"/>
      <c r="F286" s="285"/>
      <c r="G286" s="249"/>
      <c r="H286" s="304"/>
      <c r="I286" s="289"/>
    </row>
    <row r="287" spans="2:9" s="248" customFormat="1" x14ac:dyDescent="0.25">
      <c r="B287" s="252"/>
      <c r="C287" s="283"/>
      <c r="D287" s="272"/>
      <c r="E287" s="285"/>
      <c r="F287" s="285"/>
      <c r="G287" s="249"/>
      <c r="H287" s="304"/>
      <c r="I287" s="289"/>
    </row>
    <row r="288" spans="2:9" s="248" customFormat="1" x14ac:dyDescent="0.25">
      <c r="B288" s="252"/>
      <c r="C288" s="283"/>
      <c r="D288" s="272"/>
      <c r="E288" s="285"/>
      <c r="F288" s="285"/>
      <c r="G288" s="249"/>
      <c r="H288" s="304"/>
      <c r="I288" s="289"/>
    </row>
    <row r="289" spans="2:9" s="248" customFormat="1" x14ac:dyDescent="0.25">
      <c r="B289" s="252"/>
      <c r="C289" s="283"/>
      <c r="D289" s="272"/>
      <c r="E289" s="285"/>
      <c r="F289" s="285"/>
      <c r="G289" s="249"/>
      <c r="H289" s="304"/>
      <c r="I289" s="289"/>
    </row>
    <row r="290" spans="2:9" s="248" customFormat="1" x14ac:dyDescent="0.25">
      <c r="B290" s="252"/>
      <c r="C290" s="283"/>
      <c r="D290" s="272"/>
      <c r="E290" s="285"/>
      <c r="F290" s="285"/>
      <c r="G290" s="249"/>
      <c r="H290" s="304"/>
      <c r="I290" s="289"/>
    </row>
    <row r="291" spans="2:9" s="248" customFormat="1" x14ac:dyDescent="0.25">
      <c r="B291" s="252"/>
      <c r="C291" s="283"/>
      <c r="D291" s="272"/>
      <c r="E291" s="285"/>
      <c r="F291" s="285"/>
      <c r="G291" s="249"/>
      <c r="H291" s="304"/>
      <c r="I291" s="289"/>
    </row>
    <row r="292" spans="2:9" s="248" customFormat="1" x14ac:dyDescent="0.25">
      <c r="B292" s="252"/>
      <c r="C292" s="283"/>
      <c r="D292" s="272"/>
      <c r="E292" s="285"/>
      <c r="F292" s="285"/>
      <c r="G292" s="249"/>
      <c r="H292" s="304"/>
      <c r="I292" s="289"/>
    </row>
    <row r="293" spans="2:9" s="248" customFormat="1" x14ac:dyDescent="0.25">
      <c r="B293" s="252"/>
      <c r="C293" s="283"/>
      <c r="D293" s="272"/>
      <c r="E293" s="285"/>
      <c r="F293" s="285"/>
      <c r="G293" s="249"/>
      <c r="H293" s="304"/>
      <c r="I293" s="289"/>
    </row>
    <row r="294" spans="2:9" s="248" customFormat="1" x14ac:dyDescent="0.25">
      <c r="B294" s="252"/>
      <c r="C294" s="283"/>
      <c r="D294" s="272"/>
      <c r="E294" s="285"/>
      <c r="F294" s="285"/>
      <c r="G294" s="249"/>
      <c r="H294" s="304"/>
      <c r="I294" s="289"/>
    </row>
    <row r="295" spans="2:9" s="248" customFormat="1" x14ac:dyDescent="0.25">
      <c r="B295" s="252"/>
      <c r="C295" s="283"/>
      <c r="D295" s="272"/>
      <c r="E295" s="285"/>
      <c r="F295" s="285"/>
      <c r="G295" s="249"/>
      <c r="H295" s="304"/>
      <c r="I295" s="289"/>
    </row>
    <row r="296" spans="2:9" s="248" customFormat="1" x14ac:dyDescent="0.25">
      <c r="B296" s="252"/>
      <c r="C296" s="283"/>
      <c r="D296" s="272"/>
      <c r="E296" s="285"/>
      <c r="F296" s="285"/>
      <c r="G296" s="249"/>
      <c r="H296" s="304"/>
      <c r="I296" s="289"/>
    </row>
    <row r="297" spans="2:9" s="248" customFormat="1" x14ac:dyDescent="0.25">
      <c r="B297" s="252"/>
      <c r="C297" s="283"/>
      <c r="D297" s="272"/>
      <c r="E297" s="285"/>
      <c r="F297" s="285"/>
      <c r="G297" s="249"/>
      <c r="H297" s="304"/>
      <c r="I297" s="289"/>
    </row>
    <row r="298" spans="2:9" s="248" customFormat="1" x14ac:dyDescent="0.25">
      <c r="B298" s="252"/>
      <c r="C298" s="283"/>
      <c r="D298" s="272"/>
      <c r="E298" s="285"/>
      <c r="F298" s="285"/>
      <c r="G298" s="249"/>
      <c r="H298" s="304"/>
      <c r="I298" s="289"/>
    </row>
    <row r="299" spans="2:9" s="248" customFormat="1" x14ac:dyDescent="0.25">
      <c r="B299" s="252"/>
      <c r="C299" s="283"/>
      <c r="D299" s="272"/>
      <c r="E299" s="285"/>
      <c r="F299" s="285"/>
      <c r="G299" s="249"/>
      <c r="H299" s="304"/>
      <c r="I299" s="289"/>
    </row>
    <row r="300" spans="2:9" s="248" customFormat="1" x14ac:dyDescent="0.25">
      <c r="B300" s="252"/>
      <c r="C300" s="283"/>
      <c r="D300" s="272"/>
      <c r="E300" s="285"/>
      <c r="F300" s="285"/>
      <c r="G300" s="249"/>
      <c r="H300" s="304"/>
      <c r="I300" s="289"/>
    </row>
    <row r="301" spans="2:9" s="248" customFormat="1" x14ac:dyDescent="0.25">
      <c r="B301" s="252"/>
      <c r="C301" s="283"/>
      <c r="D301" s="272"/>
      <c r="E301" s="285"/>
      <c r="F301" s="285"/>
      <c r="G301" s="249"/>
      <c r="H301" s="304"/>
      <c r="I301" s="289"/>
    </row>
    <row r="302" spans="2:9" s="248" customFormat="1" x14ac:dyDescent="0.25">
      <c r="B302" s="252"/>
      <c r="C302" s="283"/>
      <c r="D302" s="272"/>
      <c r="E302" s="285"/>
      <c r="F302" s="285"/>
      <c r="G302" s="249"/>
      <c r="H302" s="304"/>
      <c r="I302" s="289"/>
    </row>
    <row r="303" spans="2:9" s="248" customFormat="1" x14ac:dyDescent="0.25">
      <c r="B303" s="252"/>
      <c r="C303" s="283"/>
      <c r="D303" s="272"/>
      <c r="E303" s="285"/>
      <c r="F303" s="285"/>
      <c r="G303" s="249"/>
      <c r="H303" s="304"/>
      <c r="I303" s="289"/>
    </row>
    <row r="304" spans="2:9" s="248" customFormat="1" x14ac:dyDescent="0.25">
      <c r="B304" s="252"/>
      <c r="C304" s="283"/>
      <c r="D304" s="272"/>
      <c r="E304" s="285"/>
      <c r="F304" s="285"/>
      <c r="G304" s="249"/>
      <c r="H304" s="304"/>
      <c r="I304" s="289"/>
    </row>
    <row r="305" spans="2:9" s="248" customFormat="1" x14ac:dyDescent="0.25">
      <c r="B305" s="252"/>
      <c r="C305" s="283"/>
      <c r="D305" s="272"/>
      <c r="E305" s="285"/>
      <c r="F305" s="285"/>
      <c r="G305" s="249"/>
      <c r="H305" s="304"/>
      <c r="I305" s="289"/>
    </row>
    <row r="306" spans="2:9" s="248" customFormat="1" x14ac:dyDescent="0.25">
      <c r="B306" s="252"/>
      <c r="C306" s="283"/>
      <c r="D306" s="272"/>
      <c r="E306" s="285"/>
      <c r="F306" s="285"/>
      <c r="G306" s="249"/>
      <c r="H306" s="304"/>
      <c r="I306" s="289"/>
    </row>
    <row r="307" spans="2:9" s="248" customFormat="1" x14ac:dyDescent="0.25">
      <c r="B307" s="252"/>
      <c r="C307" s="283"/>
      <c r="D307" s="272"/>
      <c r="E307" s="285"/>
      <c r="F307" s="285"/>
      <c r="G307" s="249"/>
      <c r="H307" s="304"/>
      <c r="I307" s="289"/>
    </row>
    <row r="308" spans="2:9" s="248" customFormat="1" x14ac:dyDescent="0.25">
      <c r="B308" s="252"/>
      <c r="C308" s="283"/>
      <c r="D308" s="272"/>
      <c r="E308" s="285"/>
      <c r="F308" s="285"/>
      <c r="G308" s="249"/>
      <c r="H308" s="304"/>
      <c r="I308" s="289"/>
    </row>
    <row r="309" spans="2:9" s="248" customFormat="1" x14ac:dyDescent="0.25">
      <c r="B309" s="252"/>
      <c r="C309" s="283"/>
      <c r="D309" s="272"/>
      <c r="E309" s="285"/>
      <c r="F309" s="285"/>
      <c r="G309" s="249"/>
      <c r="H309" s="304"/>
      <c r="I309" s="289"/>
    </row>
    <row r="310" spans="2:9" s="248" customFormat="1" x14ac:dyDescent="0.25">
      <c r="B310" s="252"/>
      <c r="C310" s="283"/>
      <c r="D310" s="272"/>
      <c r="E310" s="285"/>
      <c r="F310" s="285"/>
      <c r="G310" s="249"/>
      <c r="H310" s="304"/>
      <c r="I310" s="289"/>
    </row>
    <row r="311" spans="2:9" s="248" customFormat="1" x14ac:dyDescent="0.25">
      <c r="B311" s="252"/>
      <c r="C311" s="283"/>
      <c r="D311" s="272"/>
      <c r="E311" s="285"/>
      <c r="F311" s="285"/>
      <c r="G311" s="249"/>
      <c r="H311" s="304"/>
      <c r="I311" s="289"/>
    </row>
    <row r="312" spans="2:9" s="248" customFormat="1" x14ac:dyDescent="0.25">
      <c r="B312" s="252"/>
      <c r="C312" s="283"/>
      <c r="D312" s="272"/>
      <c r="E312" s="285"/>
      <c r="F312" s="285"/>
      <c r="G312" s="249"/>
      <c r="H312" s="304"/>
      <c r="I312" s="289"/>
    </row>
    <row r="313" spans="2:9" s="248" customFormat="1" x14ac:dyDescent="0.25">
      <c r="B313" s="252"/>
      <c r="C313" s="283"/>
      <c r="D313" s="272"/>
      <c r="E313" s="285"/>
      <c r="F313" s="285"/>
      <c r="G313" s="249"/>
      <c r="H313" s="304"/>
      <c r="I313" s="289"/>
    </row>
    <row r="314" spans="2:9" s="248" customFormat="1" x14ac:dyDescent="0.25">
      <c r="B314" s="252"/>
      <c r="C314" s="283"/>
      <c r="D314" s="272"/>
      <c r="E314" s="285"/>
      <c r="F314" s="285"/>
      <c r="G314" s="249"/>
      <c r="H314" s="304"/>
      <c r="I314" s="289"/>
    </row>
    <row r="315" spans="2:9" s="248" customFormat="1" x14ac:dyDescent="0.25">
      <c r="B315" s="252"/>
      <c r="C315" s="283"/>
      <c r="D315" s="272"/>
      <c r="E315" s="285"/>
      <c r="F315" s="285"/>
      <c r="G315" s="249"/>
      <c r="H315" s="304"/>
      <c r="I315" s="289"/>
    </row>
    <row r="316" spans="2:9" s="248" customFormat="1" x14ac:dyDescent="0.25">
      <c r="B316" s="252"/>
      <c r="C316" s="283"/>
      <c r="D316" s="272"/>
      <c r="E316" s="285"/>
      <c r="F316" s="285"/>
      <c r="G316" s="249"/>
      <c r="H316" s="304"/>
      <c r="I316" s="289"/>
    </row>
    <row r="317" spans="2:9" s="248" customFormat="1" x14ac:dyDescent="0.25">
      <c r="B317" s="252"/>
      <c r="C317" s="283"/>
      <c r="D317" s="272"/>
      <c r="E317" s="285"/>
      <c r="F317" s="285"/>
      <c r="G317" s="249"/>
      <c r="H317" s="304"/>
      <c r="I317" s="289"/>
    </row>
    <row r="318" spans="2:9" s="248" customFormat="1" x14ac:dyDescent="0.25">
      <c r="B318" s="252"/>
      <c r="C318" s="283"/>
      <c r="D318" s="272"/>
      <c r="E318" s="285"/>
      <c r="F318" s="285"/>
      <c r="G318" s="249"/>
      <c r="H318" s="304"/>
      <c r="I318" s="289"/>
    </row>
    <row r="319" spans="2:9" s="248" customFormat="1" x14ac:dyDescent="0.25">
      <c r="B319" s="252"/>
      <c r="C319" s="283"/>
      <c r="D319" s="272"/>
      <c r="E319" s="285"/>
      <c r="F319" s="285"/>
      <c r="G319" s="249"/>
      <c r="H319" s="304"/>
      <c r="I319" s="289"/>
    </row>
    <row r="320" spans="2:9" s="248" customFormat="1" x14ac:dyDescent="0.25">
      <c r="B320" s="252"/>
      <c r="C320" s="283"/>
      <c r="D320" s="272"/>
      <c r="E320" s="285"/>
      <c r="F320" s="285"/>
      <c r="G320" s="249"/>
      <c r="H320" s="304"/>
      <c r="I320" s="289"/>
    </row>
    <row r="321" spans="2:9" s="248" customFormat="1" x14ac:dyDescent="0.25">
      <c r="B321" s="252"/>
      <c r="C321" s="283"/>
      <c r="D321" s="272"/>
      <c r="E321" s="285"/>
      <c r="F321" s="285"/>
      <c r="G321" s="249"/>
      <c r="H321" s="304"/>
      <c r="I321" s="289"/>
    </row>
    <row r="322" spans="2:9" s="248" customFormat="1" x14ac:dyDescent="0.25">
      <c r="B322" s="252"/>
      <c r="C322" s="283"/>
      <c r="D322" s="272"/>
      <c r="E322" s="285"/>
      <c r="F322" s="285"/>
      <c r="G322" s="249"/>
      <c r="H322" s="304"/>
      <c r="I322" s="289"/>
    </row>
    <row r="323" spans="2:9" s="248" customFormat="1" x14ac:dyDescent="0.25">
      <c r="B323" s="252"/>
      <c r="C323" s="283"/>
      <c r="D323" s="272"/>
      <c r="E323" s="285"/>
      <c r="F323" s="285"/>
      <c r="G323" s="249"/>
      <c r="H323" s="304"/>
      <c r="I323" s="289"/>
    </row>
    <row r="324" spans="2:9" s="248" customFormat="1" x14ac:dyDescent="0.25">
      <c r="B324" s="252"/>
      <c r="C324" s="283"/>
      <c r="D324" s="272"/>
      <c r="E324" s="285"/>
      <c r="F324" s="285"/>
      <c r="G324" s="249"/>
      <c r="H324" s="304"/>
      <c r="I324" s="289"/>
    </row>
    <row r="325" spans="2:9" s="248" customFormat="1" x14ac:dyDescent="0.25">
      <c r="B325" s="252"/>
      <c r="C325" s="283"/>
      <c r="D325" s="272"/>
      <c r="E325" s="285"/>
      <c r="F325" s="285"/>
      <c r="G325" s="249"/>
      <c r="H325" s="304"/>
      <c r="I325" s="289"/>
    </row>
    <row r="326" spans="2:9" s="248" customFormat="1" x14ac:dyDescent="0.25">
      <c r="B326" s="252"/>
      <c r="C326" s="283"/>
      <c r="D326" s="272"/>
      <c r="E326" s="285"/>
      <c r="F326" s="285"/>
      <c r="G326" s="249"/>
      <c r="H326" s="304"/>
      <c r="I326" s="289"/>
    </row>
    <row r="327" spans="2:9" s="248" customFormat="1" x14ac:dyDescent="0.25">
      <c r="B327" s="252"/>
      <c r="C327" s="283"/>
      <c r="D327" s="272"/>
      <c r="E327" s="285"/>
      <c r="F327" s="285"/>
      <c r="G327" s="249"/>
      <c r="H327" s="304"/>
      <c r="I327" s="289"/>
    </row>
    <row r="328" spans="2:9" s="248" customFormat="1" x14ac:dyDescent="0.25">
      <c r="B328" s="252"/>
      <c r="C328" s="283"/>
      <c r="D328" s="272"/>
      <c r="E328" s="285"/>
      <c r="F328" s="285"/>
      <c r="G328" s="249"/>
      <c r="H328" s="304"/>
      <c r="I328" s="289"/>
    </row>
    <row r="329" spans="2:9" s="248" customFormat="1" x14ac:dyDescent="0.25">
      <c r="B329" s="252"/>
      <c r="C329" s="283"/>
      <c r="D329" s="272"/>
      <c r="E329" s="285"/>
      <c r="F329" s="285"/>
      <c r="G329" s="249"/>
      <c r="H329" s="304"/>
      <c r="I329" s="289"/>
    </row>
    <row r="330" spans="2:9" s="248" customFormat="1" x14ac:dyDescent="0.25">
      <c r="B330" s="252"/>
      <c r="C330" s="283"/>
      <c r="D330" s="272"/>
      <c r="E330" s="285"/>
      <c r="F330" s="285"/>
      <c r="G330" s="249"/>
      <c r="H330" s="304"/>
      <c r="I330" s="289"/>
    </row>
    <row r="331" spans="2:9" s="248" customFormat="1" x14ac:dyDescent="0.25">
      <c r="B331" s="252"/>
      <c r="C331" s="283"/>
      <c r="D331" s="272"/>
      <c r="E331" s="285"/>
      <c r="F331" s="285"/>
      <c r="G331" s="249"/>
      <c r="H331" s="304"/>
      <c r="I331" s="289"/>
    </row>
    <row r="332" spans="2:9" s="248" customFormat="1" x14ac:dyDescent="0.25">
      <c r="B332" s="252"/>
      <c r="C332" s="283"/>
      <c r="D332" s="272"/>
      <c r="E332" s="285"/>
      <c r="F332" s="285"/>
      <c r="G332" s="249"/>
      <c r="H332" s="304"/>
      <c r="I332" s="289"/>
    </row>
    <row r="333" spans="2:9" s="248" customFormat="1" x14ac:dyDescent="0.25">
      <c r="B333" s="252"/>
      <c r="C333" s="283"/>
      <c r="D333" s="272"/>
      <c r="E333" s="285"/>
      <c r="F333" s="285"/>
      <c r="G333" s="249"/>
      <c r="H333" s="304"/>
      <c r="I333" s="289"/>
    </row>
    <row r="334" spans="2:9" s="248" customFormat="1" x14ac:dyDescent="0.25">
      <c r="B334" s="252"/>
      <c r="C334" s="283"/>
      <c r="D334" s="272"/>
      <c r="E334" s="285"/>
      <c r="F334" s="285"/>
      <c r="G334" s="249"/>
      <c r="H334" s="304"/>
      <c r="I334" s="289"/>
    </row>
    <row r="335" spans="2:9" s="248" customFormat="1" x14ac:dyDescent="0.25">
      <c r="B335" s="252"/>
      <c r="C335" s="283"/>
      <c r="D335" s="272"/>
      <c r="E335" s="285"/>
      <c r="F335" s="285"/>
      <c r="G335" s="249"/>
      <c r="H335" s="304"/>
      <c r="I335" s="289"/>
    </row>
    <row r="336" spans="2:9" s="248" customFormat="1" x14ac:dyDescent="0.25">
      <c r="B336" s="252"/>
      <c r="C336" s="283"/>
      <c r="D336" s="272"/>
      <c r="E336" s="285"/>
      <c r="F336" s="285"/>
      <c r="G336" s="249"/>
      <c r="H336" s="304"/>
      <c r="I336" s="289"/>
    </row>
    <row r="337" spans="2:9" s="248" customFormat="1" x14ac:dyDescent="0.25">
      <c r="B337" s="252"/>
      <c r="C337" s="283"/>
      <c r="D337" s="272"/>
      <c r="E337" s="285"/>
      <c r="F337" s="285"/>
      <c r="G337" s="249"/>
      <c r="H337" s="304"/>
      <c r="I337" s="289"/>
    </row>
    <row r="338" spans="2:9" s="248" customFormat="1" x14ac:dyDescent="0.25">
      <c r="B338" s="252"/>
      <c r="C338" s="283"/>
      <c r="D338" s="272"/>
      <c r="E338" s="285"/>
      <c r="F338" s="285"/>
      <c r="G338" s="249"/>
      <c r="H338" s="304"/>
      <c r="I338" s="289"/>
    </row>
    <row r="339" spans="2:9" s="248" customFormat="1" x14ac:dyDescent="0.25">
      <c r="B339" s="252"/>
      <c r="C339" s="283"/>
      <c r="D339" s="272"/>
      <c r="E339" s="285"/>
      <c r="F339" s="285"/>
      <c r="G339" s="249"/>
      <c r="H339" s="304"/>
      <c r="I339" s="289"/>
    </row>
    <row r="340" spans="2:9" s="248" customFormat="1" x14ac:dyDescent="0.25">
      <c r="B340" s="252"/>
      <c r="C340" s="283"/>
      <c r="D340" s="272"/>
      <c r="E340" s="285"/>
      <c r="F340" s="285"/>
      <c r="G340" s="249"/>
      <c r="H340" s="304"/>
      <c r="I340" s="289"/>
    </row>
    <row r="341" spans="2:9" s="248" customFormat="1" x14ac:dyDescent="0.25">
      <c r="B341" s="252"/>
      <c r="C341" s="283"/>
      <c r="D341" s="272"/>
      <c r="E341" s="285"/>
      <c r="F341" s="285"/>
      <c r="G341" s="249"/>
      <c r="H341" s="304"/>
      <c r="I341" s="289"/>
    </row>
    <row r="342" spans="2:9" s="248" customFormat="1" x14ac:dyDescent="0.25">
      <c r="B342" s="252"/>
      <c r="C342" s="283"/>
      <c r="D342" s="272"/>
      <c r="E342" s="285"/>
      <c r="F342" s="285"/>
      <c r="G342" s="249"/>
      <c r="H342" s="304"/>
      <c r="I342" s="289"/>
    </row>
    <row r="343" spans="2:9" s="248" customFormat="1" x14ac:dyDescent="0.25">
      <c r="B343" s="252"/>
      <c r="C343" s="283"/>
      <c r="D343" s="272"/>
      <c r="E343" s="285"/>
      <c r="F343" s="285"/>
      <c r="G343" s="249"/>
      <c r="H343" s="304"/>
      <c r="I343" s="289"/>
    </row>
    <row r="344" spans="2:9" s="248" customFormat="1" x14ac:dyDescent="0.25">
      <c r="B344" s="252"/>
      <c r="C344" s="283"/>
      <c r="D344" s="272"/>
      <c r="E344" s="285"/>
      <c r="F344" s="285"/>
      <c r="G344" s="249"/>
      <c r="H344" s="304"/>
      <c r="I344" s="289"/>
    </row>
    <row r="345" spans="2:9" s="248" customFormat="1" x14ac:dyDescent="0.25">
      <c r="B345" s="252"/>
      <c r="C345" s="283"/>
      <c r="D345" s="272"/>
      <c r="E345" s="285"/>
      <c r="F345" s="285"/>
      <c r="G345" s="249"/>
      <c r="H345" s="304"/>
      <c r="I345" s="289"/>
    </row>
    <row r="346" spans="2:9" s="248" customFormat="1" x14ac:dyDescent="0.25">
      <c r="B346" s="252"/>
      <c r="C346" s="283"/>
      <c r="D346" s="272"/>
      <c r="E346" s="285"/>
      <c r="F346" s="285"/>
      <c r="G346" s="249"/>
      <c r="H346" s="304"/>
      <c r="I346" s="289"/>
    </row>
    <row r="347" spans="2:9" s="248" customFormat="1" x14ac:dyDescent="0.25">
      <c r="B347" s="252"/>
      <c r="C347" s="283"/>
      <c r="D347" s="272"/>
      <c r="E347" s="285"/>
      <c r="F347" s="285"/>
      <c r="G347" s="249"/>
      <c r="H347" s="304"/>
      <c r="I347" s="289"/>
    </row>
    <row r="348" spans="2:9" s="248" customFormat="1" x14ac:dyDescent="0.25">
      <c r="B348" s="252"/>
      <c r="C348" s="283"/>
      <c r="D348" s="272"/>
      <c r="E348" s="285"/>
      <c r="F348" s="285"/>
      <c r="G348" s="249"/>
      <c r="H348" s="304"/>
      <c r="I348" s="289"/>
    </row>
    <row r="349" spans="2:9" s="248" customFormat="1" x14ac:dyDescent="0.25">
      <c r="B349" s="252"/>
      <c r="C349" s="283"/>
      <c r="D349" s="272"/>
      <c r="E349" s="285"/>
      <c r="F349" s="285"/>
      <c r="G349" s="249"/>
      <c r="H349" s="304"/>
      <c r="I349" s="289"/>
    </row>
    <row r="350" spans="2:9" s="248" customFormat="1" x14ac:dyDescent="0.25">
      <c r="B350" s="252"/>
      <c r="C350" s="283"/>
      <c r="D350" s="272"/>
      <c r="E350" s="285"/>
      <c r="F350" s="285"/>
      <c r="G350" s="249"/>
      <c r="H350" s="304"/>
      <c r="I350" s="289"/>
    </row>
    <row r="351" spans="2:9" s="248" customFormat="1" x14ac:dyDescent="0.25">
      <c r="B351" s="252"/>
      <c r="C351" s="283"/>
      <c r="D351" s="272"/>
      <c r="E351" s="285"/>
      <c r="F351" s="285"/>
      <c r="G351" s="249"/>
      <c r="H351" s="304"/>
      <c r="I351" s="289"/>
    </row>
    <row r="352" spans="2:9" s="248" customFormat="1" x14ac:dyDescent="0.25">
      <c r="B352" s="252"/>
      <c r="C352" s="283"/>
      <c r="D352" s="272"/>
      <c r="E352" s="285"/>
      <c r="F352" s="285"/>
      <c r="G352" s="249"/>
      <c r="H352" s="304"/>
      <c r="I352" s="289"/>
    </row>
    <row r="353" spans="2:9" s="248" customFormat="1" x14ac:dyDescent="0.25">
      <c r="B353" s="252"/>
      <c r="C353" s="283"/>
      <c r="D353" s="272"/>
      <c r="E353" s="285"/>
      <c r="F353" s="285"/>
      <c r="G353" s="249"/>
      <c r="H353" s="304"/>
      <c r="I353" s="289"/>
    </row>
    <row r="354" spans="2:9" s="248" customFormat="1" x14ac:dyDescent="0.25">
      <c r="B354" s="252"/>
      <c r="C354" s="283"/>
      <c r="D354" s="272"/>
      <c r="E354" s="285"/>
      <c r="F354" s="285"/>
      <c r="G354" s="249"/>
      <c r="H354" s="304"/>
      <c r="I354" s="289"/>
    </row>
    <row r="355" spans="2:9" s="248" customFormat="1" x14ac:dyDescent="0.25">
      <c r="B355" s="252"/>
      <c r="C355" s="283"/>
      <c r="D355" s="272"/>
      <c r="E355" s="285"/>
      <c r="F355" s="285"/>
      <c r="G355" s="249"/>
      <c r="H355" s="304"/>
      <c r="I355" s="289"/>
    </row>
    <row r="356" spans="2:9" s="248" customFormat="1" x14ac:dyDescent="0.25">
      <c r="B356" s="252"/>
      <c r="C356" s="283"/>
      <c r="D356" s="272"/>
      <c r="E356" s="285"/>
      <c r="F356" s="285"/>
      <c r="G356" s="249"/>
      <c r="H356" s="304"/>
      <c r="I356" s="289"/>
    </row>
    <row r="357" spans="2:9" s="248" customFormat="1" x14ac:dyDescent="0.25">
      <c r="B357" s="252"/>
      <c r="C357" s="283"/>
      <c r="D357" s="272"/>
      <c r="E357" s="285"/>
      <c r="F357" s="285"/>
      <c r="G357" s="249"/>
      <c r="H357" s="304"/>
      <c r="I357" s="289"/>
    </row>
    <row r="358" spans="2:9" s="248" customFormat="1" x14ac:dyDescent="0.25">
      <c r="B358" s="252"/>
      <c r="C358" s="283"/>
      <c r="D358" s="272"/>
      <c r="E358" s="285"/>
      <c r="F358" s="285"/>
      <c r="G358" s="249"/>
      <c r="H358" s="304"/>
      <c r="I358" s="289"/>
    </row>
    <row r="359" spans="2:9" s="248" customFormat="1" x14ac:dyDescent="0.25">
      <c r="B359" s="252"/>
      <c r="C359" s="283"/>
      <c r="D359" s="272"/>
      <c r="E359" s="285"/>
      <c r="F359" s="285"/>
      <c r="G359" s="249"/>
      <c r="H359" s="304"/>
      <c r="I359" s="289"/>
    </row>
    <row r="360" spans="2:9" s="248" customFormat="1" x14ac:dyDescent="0.25">
      <c r="B360" s="252"/>
      <c r="C360" s="283"/>
      <c r="D360" s="272"/>
      <c r="E360" s="285"/>
      <c r="F360" s="285"/>
      <c r="G360" s="249"/>
      <c r="H360" s="304"/>
      <c r="I360" s="289"/>
    </row>
    <row r="361" spans="2:9" s="248" customFormat="1" x14ac:dyDescent="0.25">
      <c r="B361" s="252"/>
      <c r="C361" s="283"/>
      <c r="D361" s="272"/>
      <c r="E361" s="285"/>
      <c r="F361" s="285"/>
      <c r="G361" s="249"/>
      <c r="H361" s="304"/>
      <c r="I361" s="289"/>
    </row>
    <row r="362" spans="2:9" s="248" customFormat="1" x14ac:dyDescent="0.25">
      <c r="B362" s="252"/>
      <c r="C362" s="283"/>
      <c r="D362" s="272"/>
      <c r="E362" s="285"/>
      <c r="F362" s="285"/>
      <c r="G362" s="249"/>
      <c r="H362" s="304"/>
      <c r="I362" s="289"/>
    </row>
    <row r="363" spans="2:9" s="248" customFormat="1" x14ac:dyDescent="0.25">
      <c r="B363" s="252"/>
      <c r="C363" s="283"/>
      <c r="D363" s="272"/>
      <c r="E363" s="285"/>
      <c r="F363" s="285"/>
      <c r="G363" s="249"/>
      <c r="H363" s="304"/>
      <c r="I363" s="289"/>
    </row>
    <row r="364" spans="2:9" s="248" customFormat="1" x14ac:dyDescent="0.25">
      <c r="B364" s="252"/>
      <c r="C364" s="283"/>
      <c r="D364" s="272"/>
      <c r="E364" s="285"/>
      <c r="F364" s="285"/>
      <c r="G364" s="249"/>
      <c r="H364" s="304"/>
      <c r="I364" s="289"/>
    </row>
    <row r="365" spans="2:9" s="248" customFormat="1" x14ac:dyDescent="0.25">
      <c r="B365" s="252"/>
      <c r="C365" s="283"/>
      <c r="D365" s="272"/>
      <c r="E365" s="285"/>
      <c r="F365" s="285"/>
      <c r="G365" s="249"/>
      <c r="H365" s="304"/>
      <c r="I365" s="289"/>
    </row>
    <row r="366" spans="2:9" s="248" customFormat="1" x14ac:dyDescent="0.25">
      <c r="B366" s="252"/>
      <c r="C366" s="283"/>
      <c r="D366" s="272"/>
      <c r="E366" s="285"/>
      <c r="F366" s="285"/>
      <c r="G366" s="249"/>
      <c r="H366" s="304"/>
      <c r="I366" s="289"/>
    </row>
    <row r="367" spans="2:9" s="248" customFormat="1" x14ac:dyDescent="0.25">
      <c r="B367" s="252"/>
      <c r="C367" s="283"/>
      <c r="D367" s="272"/>
      <c r="E367" s="285"/>
      <c r="F367" s="285"/>
      <c r="G367" s="249"/>
      <c r="H367" s="304"/>
      <c r="I367" s="289"/>
    </row>
    <row r="368" spans="2:9" s="248" customFormat="1" x14ac:dyDescent="0.25">
      <c r="B368" s="252"/>
      <c r="C368" s="283"/>
      <c r="D368" s="272"/>
      <c r="E368" s="285"/>
      <c r="F368" s="285"/>
      <c r="G368" s="249"/>
      <c r="H368" s="304"/>
      <c r="I368" s="289"/>
    </row>
    <row r="369" spans="2:9" s="248" customFormat="1" x14ac:dyDescent="0.25">
      <c r="B369" s="252"/>
      <c r="C369" s="283"/>
      <c r="D369" s="272"/>
      <c r="E369" s="285"/>
      <c r="F369" s="285"/>
      <c r="G369" s="249"/>
      <c r="H369" s="304"/>
      <c r="I369" s="289"/>
    </row>
    <row r="370" spans="2:9" s="248" customFormat="1" x14ac:dyDescent="0.25">
      <c r="B370" s="252"/>
      <c r="C370" s="283"/>
      <c r="D370" s="272"/>
      <c r="E370" s="285"/>
      <c r="F370" s="285"/>
      <c r="G370" s="249"/>
      <c r="H370" s="304"/>
      <c r="I370" s="289"/>
    </row>
    <row r="371" spans="2:9" s="248" customFormat="1" x14ac:dyDescent="0.25">
      <c r="B371" s="252"/>
      <c r="C371" s="283"/>
      <c r="D371" s="272"/>
      <c r="E371" s="285"/>
      <c r="F371" s="285"/>
      <c r="G371" s="249"/>
      <c r="H371" s="304"/>
      <c r="I371" s="289"/>
    </row>
    <row r="372" spans="2:9" s="248" customFormat="1" x14ac:dyDescent="0.25">
      <c r="B372" s="252"/>
      <c r="C372" s="283"/>
      <c r="D372" s="272"/>
      <c r="E372" s="285"/>
      <c r="F372" s="285"/>
      <c r="G372" s="249"/>
      <c r="H372" s="304"/>
      <c r="I372" s="289"/>
    </row>
    <row r="373" spans="2:9" s="248" customFormat="1" x14ac:dyDescent="0.25">
      <c r="B373" s="252"/>
      <c r="C373" s="283"/>
      <c r="D373" s="272"/>
      <c r="E373" s="285"/>
      <c r="F373" s="285"/>
      <c r="G373" s="249"/>
      <c r="H373" s="304"/>
      <c r="I373" s="289"/>
    </row>
    <row r="374" spans="2:9" s="248" customFormat="1" x14ac:dyDescent="0.25">
      <c r="B374" s="252"/>
      <c r="C374" s="283"/>
      <c r="D374" s="272"/>
      <c r="E374" s="285"/>
      <c r="F374" s="285"/>
      <c r="G374" s="249"/>
      <c r="H374" s="304"/>
      <c r="I374" s="289"/>
    </row>
    <row r="375" spans="2:9" s="248" customFormat="1" x14ac:dyDescent="0.25">
      <c r="B375" s="252"/>
      <c r="C375" s="283"/>
      <c r="D375" s="272"/>
      <c r="E375" s="285"/>
      <c r="F375" s="285"/>
      <c r="G375" s="249"/>
      <c r="H375" s="304"/>
      <c r="I375" s="289"/>
    </row>
    <row r="376" spans="2:9" s="248" customFormat="1" x14ac:dyDescent="0.25">
      <c r="B376" s="252"/>
      <c r="C376" s="283"/>
      <c r="D376" s="272"/>
      <c r="E376" s="285"/>
      <c r="F376" s="285"/>
      <c r="G376" s="249"/>
      <c r="H376" s="304"/>
      <c r="I376" s="289"/>
    </row>
    <row r="377" spans="2:9" s="248" customFormat="1" x14ac:dyDescent="0.25">
      <c r="B377" s="252"/>
      <c r="C377" s="283"/>
      <c r="D377" s="272"/>
      <c r="E377" s="285"/>
      <c r="F377" s="285"/>
      <c r="G377" s="249"/>
      <c r="H377" s="304"/>
      <c r="I377" s="289"/>
    </row>
    <row r="378" spans="2:9" s="248" customFormat="1" x14ac:dyDescent="0.25">
      <c r="B378" s="252"/>
      <c r="C378" s="283"/>
      <c r="D378" s="272"/>
      <c r="E378" s="285"/>
      <c r="F378" s="285"/>
      <c r="G378" s="249"/>
      <c r="H378" s="304"/>
      <c r="I378" s="289"/>
    </row>
    <row r="379" spans="2:9" s="248" customFormat="1" x14ac:dyDescent="0.25">
      <c r="B379" s="252"/>
      <c r="C379" s="283"/>
      <c r="D379" s="272"/>
      <c r="E379" s="285"/>
      <c r="F379" s="285"/>
      <c r="G379" s="249"/>
      <c r="H379" s="304"/>
      <c r="I379" s="289"/>
    </row>
    <row r="380" spans="2:9" s="248" customFormat="1" x14ac:dyDescent="0.25">
      <c r="B380" s="252"/>
      <c r="C380" s="283"/>
      <c r="D380" s="272"/>
      <c r="E380" s="285"/>
      <c r="F380" s="285"/>
      <c r="G380" s="249"/>
      <c r="H380" s="304"/>
      <c r="I380" s="289"/>
    </row>
    <row r="381" spans="2:9" s="248" customFormat="1" x14ac:dyDescent="0.25">
      <c r="B381" s="252"/>
      <c r="C381" s="283"/>
      <c r="D381" s="272"/>
      <c r="E381" s="285"/>
      <c r="F381" s="285"/>
      <c r="G381" s="249"/>
      <c r="H381" s="304"/>
      <c r="I381" s="289"/>
    </row>
    <row r="382" spans="2:9" s="248" customFormat="1" x14ac:dyDescent="0.25">
      <c r="B382" s="252"/>
      <c r="C382" s="283"/>
      <c r="D382" s="272"/>
      <c r="E382" s="285"/>
      <c r="F382" s="285"/>
      <c r="G382" s="249"/>
      <c r="H382" s="304"/>
      <c r="I382" s="289"/>
    </row>
    <row r="383" spans="2:9" s="248" customFormat="1" x14ac:dyDescent="0.25">
      <c r="B383" s="252"/>
      <c r="C383" s="283"/>
      <c r="D383" s="272"/>
      <c r="E383" s="285"/>
      <c r="F383" s="285"/>
      <c r="G383" s="249"/>
      <c r="H383" s="304"/>
      <c r="I383" s="289"/>
    </row>
    <row r="384" spans="2:9" s="248" customFormat="1" x14ac:dyDescent="0.25">
      <c r="B384" s="252"/>
      <c r="C384" s="283"/>
      <c r="D384" s="272"/>
      <c r="E384" s="285"/>
      <c r="F384" s="285"/>
      <c r="G384" s="249"/>
      <c r="H384" s="304"/>
      <c r="I384" s="289"/>
    </row>
    <row r="385" spans="2:9" s="248" customFormat="1" x14ac:dyDescent="0.25">
      <c r="B385" s="252"/>
      <c r="C385" s="283"/>
      <c r="D385" s="272"/>
      <c r="E385" s="285"/>
      <c r="F385" s="285"/>
      <c r="G385" s="249"/>
      <c r="H385" s="304"/>
      <c r="I385" s="289"/>
    </row>
    <row r="386" spans="2:9" s="248" customFormat="1" x14ac:dyDescent="0.25">
      <c r="B386" s="252"/>
      <c r="C386" s="283"/>
      <c r="D386" s="272"/>
      <c r="E386" s="285"/>
      <c r="F386" s="285"/>
      <c r="G386" s="249"/>
      <c r="H386" s="304"/>
      <c r="I386" s="289"/>
    </row>
  </sheetData>
  <autoFilter ref="A1:AD187" xr:uid="{F3F99275-7C97-4343-9A72-37018976E8FD}"/>
  <conditionalFormatting sqref="I2">
    <cfRule type="colorScale" priority="5">
      <colorScale>
        <cfvo type="percent" val="0"/>
        <cfvo type="percent" val="0.7"/>
        <cfvo type="percent" val="99"/>
        <color theme="0" tint="-0.34998626667073579"/>
        <color theme="9" tint="-0.249977111117893"/>
        <color rgb="FFFF0000"/>
      </colorScale>
    </cfRule>
    <cfRule type="iconSet" priority="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I2:I187">
    <cfRule type="iconSet" priority="6">
      <iconSet iconSet="3Signs">
        <cfvo type="percent" val="0"/>
        <cfvo type="percent" val="33"/>
        <cfvo type="percent" val="99"/>
      </iconSet>
    </cfRule>
  </conditionalFormatting>
  <conditionalFormatting sqref="I3">
    <cfRule type="colorScale" priority="2">
      <colorScale>
        <cfvo type="percent" val="0"/>
        <cfvo type="percent" val="50"/>
        <cfvo type="percent" val="100"/>
        <color theme="2" tint="-0.499984740745262"/>
        <color theme="9" tint="-0.249977111117893"/>
        <color rgb="FFFF0000"/>
      </colorScale>
    </cfRule>
    <cfRule type="iconSet" priority="3">
      <iconSet>
        <cfvo type="percent" val="0"/>
        <cfvo type="percent" val="33"/>
        <cfvo type="percent" val="67"/>
      </iconSet>
    </cfRule>
    <cfRule type="colorScale" priority="4">
      <colorScale>
        <cfvo type="percent" val="0"/>
        <cfvo type="percent" val="50"/>
        <cfvo type="percent" val="100"/>
        <color theme="2" tint="-0.499984740745262"/>
        <color theme="9" tint="-0.249977111117893"/>
        <color rgb="FFFF0000"/>
      </colorScale>
    </cfRule>
  </conditionalFormatting>
  <pageMargins left="0.7" right="0.7" top="0.75" bottom="0.75" header="0.3" footer="0.3"/>
  <pageSetup scale="95" orientation="portrait" horizontalDpi="1200" verticalDpi="1200" r:id="rId1"/>
  <colBreaks count="1" manualBreakCount="1">
    <brk id="5" max="186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8A317A-C0C6-48EC-B9B5-C50B931E86D6}">
            <x14:iconSet custom="1">
              <x14:cfvo type="percent">
                <xm:f>0</xm:f>
              </x14:cfvo>
              <x14:cfvo type="percent">
                <xm:f>15</xm:f>
              </x14:cfvo>
              <x14:cfvo type="percent">
                <xm:f>90</xm:f>
              </x14:cfvo>
              <x14:cfIcon iconSet="3ArrowsGray" iconId="1"/>
              <x14:cfIcon iconSet="3Arrows" iconId="2"/>
              <x14:cfIcon iconSet="3Arrows" iconId="0"/>
            </x14:iconSet>
          </x14:cfRule>
          <xm:sqref>I3:I187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6"/>
  <sheetViews>
    <sheetView topLeftCell="H16" workbookViewId="0">
      <selection activeCell="L24" sqref="L24"/>
    </sheetView>
  </sheetViews>
  <sheetFormatPr baseColWidth="10" defaultColWidth="16.140625" defaultRowHeight="35.25" customHeight="1" x14ac:dyDescent="0.25"/>
  <cols>
    <col min="5" max="5" width="23.5703125" customWidth="1"/>
    <col min="6" max="6" width="21.28515625" customWidth="1"/>
    <col min="14" max="14" width="28.28515625" customWidth="1"/>
    <col min="21" max="21" width="24.42578125" customWidth="1"/>
  </cols>
  <sheetData>
    <row r="1" spans="1:23" ht="35.25" customHeight="1" thickBot="1" x14ac:dyDescent="0.3">
      <c r="A1" s="225" t="s">
        <v>468</v>
      </c>
      <c r="B1" s="215" t="s">
        <v>108</v>
      </c>
      <c r="C1" s="183" t="s">
        <v>0</v>
      </c>
      <c r="D1" s="181" t="s">
        <v>1</v>
      </c>
      <c r="E1" s="190" t="s">
        <v>2</v>
      </c>
      <c r="F1" s="190" t="s">
        <v>370</v>
      </c>
      <c r="G1" s="182"/>
      <c r="H1" s="196" t="s">
        <v>424</v>
      </c>
      <c r="I1" s="197" t="s">
        <v>425</v>
      </c>
      <c r="J1" s="214" t="s">
        <v>483</v>
      </c>
      <c r="K1" s="214" t="s">
        <v>482</v>
      </c>
      <c r="L1" s="214" t="s">
        <v>481</v>
      </c>
      <c r="M1" s="214" t="s">
        <v>484</v>
      </c>
      <c r="N1" s="199" t="s">
        <v>428</v>
      </c>
      <c r="O1" s="201" t="s">
        <v>426</v>
      </c>
      <c r="P1" s="201" t="s">
        <v>427</v>
      </c>
      <c r="Q1" s="201" t="s">
        <v>433</v>
      </c>
      <c r="R1" s="205" t="s">
        <v>459</v>
      </c>
      <c r="S1" s="201" t="s">
        <v>465</v>
      </c>
      <c r="T1" s="201" t="s">
        <v>478</v>
      </c>
      <c r="U1" s="211" t="s">
        <v>429</v>
      </c>
      <c r="V1" s="229" t="s">
        <v>430</v>
      </c>
      <c r="W1" s="236" t="s">
        <v>485</v>
      </c>
    </row>
    <row r="2" spans="1:23" ht="35.25" customHeight="1" x14ac:dyDescent="0.25">
      <c r="A2" s="226" t="s">
        <v>466</v>
      </c>
      <c r="B2" s="216" t="s">
        <v>231</v>
      </c>
      <c r="C2" s="178" t="s">
        <v>408</v>
      </c>
      <c r="D2" s="178" t="s">
        <v>9</v>
      </c>
      <c r="E2" s="184">
        <v>72808532</v>
      </c>
      <c r="F2" s="184">
        <v>72808532</v>
      </c>
      <c r="G2" s="179">
        <v>0</v>
      </c>
      <c r="H2" s="196"/>
      <c r="I2" s="196"/>
      <c r="J2" s="196"/>
      <c r="K2" s="196"/>
      <c r="L2" s="202"/>
      <c r="M2" s="197"/>
      <c r="N2" s="198">
        <v>72808532</v>
      </c>
      <c r="O2" s="200"/>
      <c r="P2" s="200"/>
      <c r="Q2" s="200"/>
      <c r="R2" s="206"/>
      <c r="S2" s="200"/>
      <c r="T2" s="200"/>
      <c r="U2" s="212">
        <v>0</v>
      </c>
      <c r="V2" s="213">
        <v>72808532</v>
      </c>
      <c r="W2" s="237"/>
    </row>
    <row r="3" spans="1:23" ht="35.25" customHeight="1" x14ac:dyDescent="0.25">
      <c r="A3" s="226" t="s">
        <v>480</v>
      </c>
      <c r="B3" s="218" t="s">
        <v>109</v>
      </c>
      <c r="C3" s="187" t="s">
        <v>118</v>
      </c>
      <c r="D3" s="187" t="s">
        <v>306</v>
      </c>
      <c r="E3" s="189">
        <v>13368000</v>
      </c>
      <c r="F3" s="189">
        <v>13368000</v>
      </c>
      <c r="G3" s="189">
        <v>0</v>
      </c>
      <c r="H3" s="196"/>
      <c r="I3" s="196"/>
      <c r="J3" s="196"/>
      <c r="K3" s="196">
        <v>6684000</v>
      </c>
      <c r="L3" s="202"/>
      <c r="M3" s="197"/>
      <c r="N3" s="198">
        <v>20052000</v>
      </c>
      <c r="O3" s="200">
        <v>5013000</v>
      </c>
      <c r="P3" s="200"/>
      <c r="Q3" s="200">
        <v>6684000</v>
      </c>
      <c r="R3" s="206"/>
      <c r="S3" s="200"/>
      <c r="T3" s="200">
        <v>10926000</v>
      </c>
      <c r="U3" s="212">
        <v>22623000</v>
      </c>
      <c r="V3" s="213">
        <v>-2571000</v>
      </c>
      <c r="W3" s="237" t="s">
        <v>487</v>
      </c>
    </row>
    <row r="4" spans="1:23" ht="35.25" customHeight="1" x14ac:dyDescent="0.25">
      <c r="A4" s="226" t="s">
        <v>480</v>
      </c>
      <c r="B4" s="232" t="s">
        <v>109</v>
      </c>
      <c r="C4" s="232" t="s">
        <v>118</v>
      </c>
      <c r="D4" s="232" t="s">
        <v>302</v>
      </c>
      <c r="E4" s="231">
        <v>72840000</v>
      </c>
      <c r="F4" s="231">
        <v>72840000</v>
      </c>
      <c r="G4" s="231">
        <v>0</v>
      </c>
      <c r="H4" s="196"/>
      <c r="I4" s="196"/>
      <c r="J4" s="196"/>
      <c r="K4" s="196">
        <v>36420000</v>
      </c>
      <c r="L4" s="202"/>
      <c r="M4" s="197"/>
      <c r="N4" s="198">
        <v>109260000</v>
      </c>
      <c r="O4" s="200">
        <v>54630000</v>
      </c>
      <c r="P4" s="200"/>
      <c r="Q4" s="200"/>
      <c r="R4" s="206"/>
      <c r="S4" s="200"/>
      <c r="T4" s="200">
        <v>54630000</v>
      </c>
      <c r="U4" s="212">
        <v>109260000</v>
      </c>
      <c r="V4" s="213">
        <v>0</v>
      </c>
      <c r="W4" s="237" t="s">
        <v>486</v>
      </c>
    </row>
    <row r="5" spans="1:23" ht="35.25" customHeight="1" x14ac:dyDescent="0.25">
      <c r="A5" s="226" t="s">
        <v>480</v>
      </c>
      <c r="B5" s="219" t="s">
        <v>109</v>
      </c>
      <c r="C5" s="192" t="s">
        <v>389</v>
      </c>
      <c r="D5" s="192" t="s">
        <v>211</v>
      </c>
      <c r="E5" s="195">
        <v>120000000</v>
      </c>
      <c r="F5" s="195">
        <v>120000000</v>
      </c>
      <c r="G5" s="192">
        <v>0</v>
      </c>
      <c r="H5" s="196"/>
      <c r="I5" s="196"/>
      <c r="J5" s="196"/>
      <c r="K5" s="196">
        <v>60000000</v>
      </c>
      <c r="L5" s="202"/>
      <c r="M5" s="197"/>
      <c r="N5" s="198">
        <v>180000000</v>
      </c>
      <c r="O5" s="200">
        <v>60000000</v>
      </c>
      <c r="P5" s="200"/>
      <c r="Q5" s="200">
        <v>30000000</v>
      </c>
      <c r="R5" s="206">
        <v>90000000</v>
      </c>
      <c r="S5" s="200"/>
      <c r="T5" s="200"/>
      <c r="U5" s="212">
        <v>180000000</v>
      </c>
      <c r="V5" s="213">
        <v>0</v>
      </c>
      <c r="W5" s="238" t="s">
        <v>486</v>
      </c>
    </row>
    <row r="6" spans="1:23" ht="35.25" customHeight="1" x14ac:dyDescent="0.25">
      <c r="A6" s="226" t="s">
        <v>480</v>
      </c>
      <c r="B6" s="218" t="s">
        <v>109</v>
      </c>
      <c r="C6" s="187" t="s">
        <v>118</v>
      </c>
      <c r="D6" s="187" t="s">
        <v>204</v>
      </c>
      <c r="E6" s="188">
        <v>12180000</v>
      </c>
      <c r="F6" s="188">
        <v>12180000</v>
      </c>
      <c r="G6" s="188">
        <v>0</v>
      </c>
      <c r="H6" s="196"/>
      <c r="I6" s="196"/>
      <c r="J6" s="196"/>
      <c r="K6" s="196">
        <v>8700000</v>
      </c>
      <c r="L6" s="202"/>
      <c r="M6" s="197"/>
      <c r="N6" s="198">
        <v>20880000</v>
      </c>
      <c r="O6" s="200"/>
      <c r="P6" s="200"/>
      <c r="Q6" s="200">
        <v>12180000</v>
      </c>
      <c r="R6" s="206"/>
      <c r="S6" s="200"/>
      <c r="T6" s="200"/>
      <c r="U6" s="212">
        <v>12180000</v>
      </c>
      <c r="V6" s="213">
        <v>8700000</v>
      </c>
      <c r="W6" s="237"/>
    </row>
    <row r="7" spans="1:23" ht="35.25" customHeight="1" x14ac:dyDescent="0.25">
      <c r="A7" s="226" t="s">
        <v>480</v>
      </c>
      <c r="B7" s="218" t="s">
        <v>232</v>
      </c>
      <c r="C7" s="187" t="s">
        <v>118</v>
      </c>
      <c r="D7" s="187" t="s">
        <v>227</v>
      </c>
      <c r="E7" s="188">
        <v>87696000</v>
      </c>
      <c r="F7" s="188">
        <v>87696000</v>
      </c>
      <c r="G7" s="188">
        <v>0</v>
      </c>
      <c r="H7" s="196"/>
      <c r="I7" s="196"/>
      <c r="J7" s="196"/>
      <c r="K7" s="196">
        <v>43848000</v>
      </c>
      <c r="L7" s="202"/>
      <c r="M7" s="197"/>
      <c r="N7" s="198">
        <v>131544000</v>
      </c>
      <c r="O7" s="200">
        <v>28188000</v>
      </c>
      <c r="P7" s="200">
        <v>5011200</v>
      </c>
      <c r="Q7" s="200">
        <v>43639200</v>
      </c>
      <c r="R7" s="206"/>
      <c r="S7" s="200"/>
      <c r="T7" s="200">
        <v>9396000</v>
      </c>
      <c r="U7" s="212">
        <v>86234400</v>
      </c>
      <c r="V7" s="213">
        <v>45309600</v>
      </c>
      <c r="W7" s="237"/>
    </row>
    <row r="8" spans="1:23" ht="35.25" customHeight="1" x14ac:dyDescent="0.25">
      <c r="A8" s="226" t="s">
        <v>480</v>
      </c>
      <c r="B8" s="218" t="s">
        <v>109</v>
      </c>
      <c r="C8" s="187" t="s">
        <v>118</v>
      </c>
      <c r="D8" s="187" t="s">
        <v>119</v>
      </c>
      <c r="E8" s="188">
        <v>53472000</v>
      </c>
      <c r="F8" s="188">
        <v>53472000</v>
      </c>
      <c r="G8" s="188">
        <v>0</v>
      </c>
      <c r="H8" s="196"/>
      <c r="I8" s="196"/>
      <c r="J8" s="196"/>
      <c r="K8" s="196">
        <v>26736000</v>
      </c>
      <c r="L8" s="202"/>
      <c r="M8" s="197"/>
      <c r="N8" s="198">
        <v>80208000</v>
      </c>
      <c r="O8" s="200">
        <v>10026000</v>
      </c>
      <c r="P8" s="200">
        <v>0</v>
      </c>
      <c r="Q8" s="200">
        <v>12922400</v>
      </c>
      <c r="R8" s="206"/>
      <c r="S8" s="200"/>
      <c r="T8" s="200">
        <v>20052000</v>
      </c>
      <c r="U8" s="212">
        <v>43000400</v>
      </c>
      <c r="V8" s="213">
        <v>37207600</v>
      </c>
      <c r="W8" s="237"/>
    </row>
    <row r="9" spans="1:23" ht="35.25" customHeight="1" x14ac:dyDescent="0.25">
      <c r="A9" s="226" t="s">
        <v>480</v>
      </c>
      <c r="B9" s="218" t="s">
        <v>235</v>
      </c>
      <c r="C9" s="187" t="s">
        <v>138</v>
      </c>
      <c r="D9" s="187" t="s">
        <v>139</v>
      </c>
      <c r="E9" s="188">
        <v>12528000</v>
      </c>
      <c r="F9" s="188">
        <v>12528000</v>
      </c>
      <c r="G9" s="188">
        <v>0</v>
      </c>
      <c r="H9" s="196"/>
      <c r="I9" s="196"/>
      <c r="J9" s="196"/>
      <c r="K9" s="196">
        <v>6264000</v>
      </c>
      <c r="L9" s="202"/>
      <c r="M9" s="197"/>
      <c r="N9" s="198">
        <v>18792000</v>
      </c>
      <c r="O9" s="200">
        <v>4698000</v>
      </c>
      <c r="P9" s="200"/>
      <c r="Q9" s="200">
        <v>6264000</v>
      </c>
      <c r="R9" s="206"/>
      <c r="S9" s="200"/>
      <c r="T9" s="200">
        <v>9396000</v>
      </c>
      <c r="U9" s="212">
        <v>20358000</v>
      </c>
      <c r="V9" s="213">
        <v>-1566000</v>
      </c>
      <c r="W9" s="237" t="s">
        <v>487</v>
      </c>
    </row>
    <row r="10" spans="1:23" ht="35.25" customHeight="1" x14ac:dyDescent="0.25">
      <c r="A10" s="226" t="s">
        <v>480</v>
      </c>
      <c r="B10" s="218" t="s">
        <v>232</v>
      </c>
      <c r="C10" s="187" t="s">
        <v>394</v>
      </c>
      <c r="D10" s="187" t="s">
        <v>140</v>
      </c>
      <c r="E10" s="188">
        <v>12528000</v>
      </c>
      <c r="F10" s="188">
        <v>12528000</v>
      </c>
      <c r="G10" s="188">
        <v>0</v>
      </c>
      <c r="H10" s="196"/>
      <c r="I10" s="196"/>
      <c r="J10" s="196"/>
      <c r="K10" s="196">
        <v>6264000</v>
      </c>
      <c r="L10" s="202"/>
      <c r="M10" s="197"/>
      <c r="N10" s="198">
        <v>18792000</v>
      </c>
      <c r="O10" s="200">
        <v>4698000</v>
      </c>
      <c r="P10" s="200">
        <v>2505600</v>
      </c>
      <c r="Q10" s="200"/>
      <c r="R10" s="206"/>
      <c r="S10" s="200"/>
      <c r="T10" s="200"/>
      <c r="U10" s="212">
        <v>7203600</v>
      </c>
      <c r="V10" s="213">
        <v>11588400</v>
      </c>
      <c r="W10" s="237"/>
    </row>
    <row r="11" spans="1:23" ht="35.25" customHeight="1" x14ac:dyDescent="0.25">
      <c r="A11" s="226" t="s">
        <v>480</v>
      </c>
      <c r="B11" s="218" t="s">
        <v>231</v>
      </c>
      <c r="C11" s="187" t="s">
        <v>117</v>
      </c>
      <c r="D11" s="187" t="s">
        <v>226</v>
      </c>
      <c r="E11" s="188">
        <v>2112360000</v>
      </c>
      <c r="F11" s="188">
        <v>2112360000</v>
      </c>
      <c r="G11" s="188">
        <v>0</v>
      </c>
      <c r="H11" s="196"/>
      <c r="I11" s="196"/>
      <c r="J11" s="196"/>
      <c r="K11" s="196">
        <v>1048896000</v>
      </c>
      <c r="L11" s="197">
        <v>88098371</v>
      </c>
      <c r="M11" s="207"/>
      <c r="N11" s="198">
        <v>3249354371</v>
      </c>
      <c r="O11" s="200">
        <v>1500504000</v>
      </c>
      <c r="P11" s="200"/>
      <c r="Q11" s="200">
        <v>7284000</v>
      </c>
      <c r="R11" s="206">
        <v>8194500</v>
      </c>
      <c r="S11" s="200">
        <v>9730968</v>
      </c>
      <c r="T11" s="200">
        <v>1722999000</v>
      </c>
      <c r="U11" s="212">
        <v>3248712468</v>
      </c>
      <c r="V11" s="213">
        <v>641903</v>
      </c>
      <c r="W11" s="239" t="s">
        <v>487</v>
      </c>
    </row>
    <row r="12" spans="1:23" ht="35.25" customHeight="1" x14ac:dyDescent="0.25">
      <c r="A12" s="226" t="s">
        <v>480</v>
      </c>
      <c r="B12" s="218" t="s">
        <v>109</v>
      </c>
      <c r="C12" s="187" t="s">
        <v>117</v>
      </c>
      <c r="D12" s="187" t="s">
        <v>215</v>
      </c>
      <c r="E12" s="188">
        <v>14568000</v>
      </c>
      <c r="F12" s="188">
        <v>14568000</v>
      </c>
      <c r="G12" s="188">
        <v>0</v>
      </c>
      <c r="H12" s="196"/>
      <c r="I12" s="196"/>
      <c r="J12" s="196"/>
      <c r="K12" s="196">
        <v>7284000</v>
      </c>
      <c r="L12" s="202"/>
      <c r="M12" s="197"/>
      <c r="N12" s="198">
        <v>21852000</v>
      </c>
      <c r="O12" s="200">
        <v>10926000</v>
      </c>
      <c r="P12" s="200"/>
      <c r="Q12" s="200"/>
      <c r="R12" s="206"/>
      <c r="S12" s="200"/>
      <c r="T12" s="200"/>
      <c r="U12" s="212">
        <v>10926000</v>
      </c>
      <c r="V12" s="213">
        <v>10926000</v>
      </c>
      <c r="W12" s="237"/>
    </row>
    <row r="13" spans="1:23" ht="35.25" customHeight="1" x14ac:dyDescent="0.25">
      <c r="A13" s="226" t="s">
        <v>480</v>
      </c>
      <c r="B13" s="230" t="s">
        <v>232</v>
      </c>
      <c r="C13" s="230" t="s">
        <v>117</v>
      </c>
      <c r="D13" s="230" t="s">
        <v>216</v>
      </c>
      <c r="E13" s="231">
        <v>29136000</v>
      </c>
      <c r="F13" s="231">
        <v>29136000</v>
      </c>
      <c r="G13" s="231">
        <v>0</v>
      </c>
      <c r="H13" s="196"/>
      <c r="I13" s="196"/>
      <c r="J13" s="196"/>
      <c r="K13" s="196">
        <v>14568000</v>
      </c>
      <c r="L13" s="202"/>
      <c r="M13" s="197"/>
      <c r="N13" s="198">
        <v>43704000</v>
      </c>
      <c r="O13" s="200">
        <v>21852000</v>
      </c>
      <c r="P13" s="200"/>
      <c r="Q13" s="200"/>
      <c r="R13" s="206"/>
      <c r="S13" s="200"/>
      <c r="T13" s="200">
        <v>21852000</v>
      </c>
      <c r="U13" s="212">
        <v>43704000</v>
      </c>
      <c r="V13" s="213">
        <v>0</v>
      </c>
      <c r="W13" s="237" t="s">
        <v>486</v>
      </c>
    </row>
    <row r="14" spans="1:23" ht="35.25" customHeight="1" x14ac:dyDescent="0.25">
      <c r="A14" s="226" t="s">
        <v>480</v>
      </c>
      <c r="B14" s="218" t="s">
        <v>233</v>
      </c>
      <c r="C14" s="187" t="s">
        <v>117</v>
      </c>
      <c r="D14" s="187" t="s">
        <v>217</v>
      </c>
      <c r="E14" s="188">
        <v>145680000</v>
      </c>
      <c r="F14" s="188">
        <v>145680000</v>
      </c>
      <c r="G14" s="188">
        <v>0</v>
      </c>
      <c r="H14" s="196"/>
      <c r="I14" s="196"/>
      <c r="J14" s="196"/>
      <c r="K14" s="196">
        <v>72840000</v>
      </c>
      <c r="L14" s="202"/>
      <c r="M14" s="197"/>
      <c r="N14" s="198">
        <v>218520000</v>
      </c>
      <c r="O14" s="200">
        <v>76482000</v>
      </c>
      <c r="P14" s="200">
        <v>8376600</v>
      </c>
      <c r="Q14" s="200"/>
      <c r="R14" s="206">
        <v>4188300</v>
      </c>
      <c r="S14" s="200"/>
      <c r="T14" s="200">
        <v>113400000</v>
      </c>
      <c r="U14" s="212">
        <v>202446900</v>
      </c>
      <c r="V14" s="213">
        <v>16073100</v>
      </c>
      <c r="W14" s="237"/>
    </row>
    <row r="15" spans="1:23" ht="35.25" customHeight="1" x14ac:dyDescent="0.25">
      <c r="A15" s="226" t="s">
        <v>480</v>
      </c>
      <c r="B15" s="218" t="s">
        <v>109</v>
      </c>
      <c r="C15" s="187" t="s">
        <v>117</v>
      </c>
      <c r="D15" s="187" t="s">
        <v>240</v>
      </c>
      <c r="E15" s="188">
        <v>1126800000</v>
      </c>
      <c r="F15" s="188">
        <v>1126800000</v>
      </c>
      <c r="G15" s="188">
        <v>0</v>
      </c>
      <c r="H15" s="196"/>
      <c r="I15" s="196"/>
      <c r="J15" s="196">
        <v>563400000</v>
      </c>
      <c r="K15" s="196"/>
      <c r="L15" s="197">
        <v>3642000</v>
      </c>
      <c r="M15" s="207"/>
      <c r="N15" s="198">
        <v>1693842000</v>
      </c>
      <c r="O15" s="200">
        <v>751781250</v>
      </c>
      <c r="P15" s="200"/>
      <c r="Q15" s="200"/>
      <c r="R15" s="206">
        <v>7875000</v>
      </c>
      <c r="S15" s="200">
        <v>10500000</v>
      </c>
      <c r="T15" s="200">
        <v>801717292</v>
      </c>
      <c r="U15" s="212">
        <v>1571873542</v>
      </c>
      <c r="V15" s="213">
        <v>121968458</v>
      </c>
      <c r="W15" s="237"/>
    </row>
    <row r="16" spans="1:23" ht="35.25" customHeight="1" x14ac:dyDescent="0.25">
      <c r="A16" s="226" t="s">
        <v>480</v>
      </c>
      <c r="B16" s="204" t="s">
        <v>109</v>
      </c>
      <c r="C16" s="188" t="s">
        <v>132</v>
      </c>
      <c r="D16" s="188" t="s">
        <v>434</v>
      </c>
      <c r="E16" s="188">
        <v>196000000</v>
      </c>
      <c r="F16" s="188">
        <v>196000000</v>
      </c>
      <c r="G16" s="188">
        <v>0</v>
      </c>
      <c r="H16" s="196"/>
      <c r="I16" s="196"/>
      <c r="J16" s="196"/>
      <c r="K16" s="196">
        <v>140000000</v>
      </c>
      <c r="L16" s="202"/>
      <c r="M16" s="197"/>
      <c r="N16" s="198">
        <v>336000000</v>
      </c>
      <c r="O16" s="200">
        <v>196000000</v>
      </c>
      <c r="P16" s="200"/>
      <c r="Q16" s="200"/>
      <c r="R16" s="206"/>
      <c r="S16" s="200"/>
      <c r="T16" s="200"/>
      <c r="U16" s="212">
        <v>196000000</v>
      </c>
      <c r="V16" s="213">
        <v>140000000</v>
      </c>
      <c r="W16" s="237"/>
    </row>
    <row r="17" spans="1:23" ht="35.25" customHeight="1" x14ac:dyDescent="0.25">
      <c r="A17" s="226" t="s">
        <v>480</v>
      </c>
      <c r="B17" s="231" t="s">
        <v>109</v>
      </c>
      <c r="C17" s="235" t="s">
        <v>132</v>
      </c>
      <c r="D17" s="235" t="s">
        <v>229</v>
      </c>
      <c r="E17" s="235">
        <v>504000000</v>
      </c>
      <c r="F17" s="235">
        <v>504000000</v>
      </c>
      <c r="G17" s="235">
        <v>0</v>
      </c>
      <c r="H17" s="196"/>
      <c r="I17" s="196"/>
      <c r="J17" s="196"/>
      <c r="K17" s="196">
        <v>360000000</v>
      </c>
      <c r="L17" s="202"/>
      <c r="M17" s="197"/>
      <c r="N17" s="198">
        <v>864000000</v>
      </c>
      <c r="O17" s="200">
        <v>432000000</v>
      </c>
      <c r="P17" s="200"/>
      <c r="Q17" s="200"/>
      <c r="R17" s="206"/>
      <c r="S17" s="200"/>
      <c r="T17" s="200">
        <v>432000000</v>
      </c>
      <c r="U17" s="212">
        <v>864000000</v>
      </c>
      <c r="V17" s="213">
        <v>0</v>
      </c>
      <c r="W17" s="237" t="s">
        <v>486</v>
      </c>
    </row>
    <row r="18" spans="1:23" ht="35.25" customHeight="1" x14ac:dyDescent="0.25">
      <c r="A18" s="226" t="s">
        <v>480</v>
      </c>
      <c r="B18" s="231" t="s">
        <v>109</v>
      </c>
      <c r="C18" s="235" t="s">
        <v>130</v>
      </c>
      <c r="D18" s="235" t="s">
        <v>131</v>
      </c>
      <c r="E18" s="235">
        <v>24000000</v>
      </c>
      <c r="F18" s="235">
        <v>24000000</v>
      </c>
      <c r="G18" s="235">
        <v>0</v>
      </c>
      <c r="H18" s="196"/>
      <c r="I18" s="196"/>
      <c r="J18" s="196"/>
      <c r="K18" s="196">
        <v>12000000</v>
      </c>
      <c r="L18" s="202"/>
      <c r="M18" s="197"/>
      <c r="N18" s="198">
        <v>36000000</v>
      </c>
      <c r="O18" s="200">
        <v>18000000</v>
      </c>
      <c r="P18" s="200"/>
      <c r="Q18" s="200"/>
      <c r="R18" s="206"/>
      <c r="S18" s="200"/>
      <c r="T18" s="200">
        <v>18000000</v>
      </c>
      <c r="U18" s="212">
        <v>36000000</v>
      </c>
      <c r="V18" s="213">
        <v>0</v>
      </c>
      <c r="W18" s="237" t="s">
        <v>486</v>
      </c>
    </row>
    <row r="19" spans="1:23" ht="35.25" customHeight="1" x14ac:dyDescent="0.25">
      <c r="A19" s="226" t="s">
        <v>480</v>
      </c>
      <c r="B19" s="220" t="s">
        <v>109</v>
      </c>
      <c r="C19" s="186" t="s">
        <v>399</v>
      </c>
      <c r="D19" s="186" t="s">
        <v>303</v>
      </c>
      <c r="E19" s="186">
        <v>13872000</v>
      </c>
      <c r="F19" s="186">
        <v>13872000</v>
      </c>
      <c r="G19" s="186">
        <v>0</v>
      </c>
      <c r="H19" s="196"/>
      <c r="I19" s="196">
        <v>-3294000</v>
      </c>
      <c r="J19" s="196"/>
      <c r="K19" s="196">
        <v>6264000</v>
      </c>
      <c r="L19" s="202"/>
      <c r="M19" s="197"/>
      <c r="N19" s="198">
        <v>16842000</v>
      </c>
      <c r="O19" s="200"/>
      <c r="P19" s="200"/>
      <c r="Q19" s="200"/>
      <c r="R19" s="206"/>
      <c r="S19" s="200"/>
      <c r="T19" s="200">
        <v>0</v>
      </c>
      <c r="U19" s="212">
        <v>0</v>
      </c>
      <c r="V19" s="213">
        <v>16842000</v>
      </c>
      <c r="W19" s="237"/>
    </row>
    <row r="20" spans="1:23" ht="35.25" customHeight="1" x14ac:dyDescent="0.25">
      <c r="A20" s="226" t="s">
        <v>480</v>
      </c>
      <c r="B20" s="204" t="s">
        <v>109</v>
      </c>
      <c r="C20" s="188" t="s">
        <v>398</v>
      </c>
      <c r="D20" s="188" t="s">
        <v>304</v>
      </c>
      <c r="E20" s="188">
        <v>13872000</v>
      </c>
      <c r="F20" s="188">
        <v>13872000</v>
      </c>
      <c r="G20" s="188">
        <v>0</v>
      </c>
      <c r="H20" s="196"/>
      <c r="I20" s="196">
        <v>-3294000</v>
      </c>
      <c r="J20" s="196"/>
      <c r="K20" s="196">
        <v>6936000</v>
      </c>
      <c r="L20" s="202"/>
      <c r="M20" s="197"/>
      <c r="N20" s="198">
        <v>17514000</v>
      </c>
      <c r="O20" s="200"/>
      <c r="P20" s="200"/>
      <c r="Q20" s="200">
        <v>6704800</v>
      </c>
      <c r="R20" s="206"/>
      <c r="S20" s="200"/>
      <c r="T20" s="200">
        <v>10404000</v>
      </c>
      <c r="U20" s="212">
        <v>17108800</v>
      </c>
      <c r="V20" s="213">
        <v>405200</v>
      </c>
      <c r="W20" s="237" t="s">
        <v>487</v>
      </c>
    </row>
    <row r="21" spans="1:23" ht="35.25" customHeight="1" x14ac:dyDescent="0.25">
      <c r="A21" s="226" t="s">
        <v>480</v>
      </c>
      <c r="B21" s="204" t="s">
        <v>231</v>
      </c>
      <c r="C21" s="188" t="s">
        <v>397</v>
      </c>
      <c r="D21" s="188" t="s">
        <v>305</v>
      </c>
      <c r="E21" s="188">
        <v>13872000</v>
      </c>
      <c r="F21" s="188">
        <v>13872000</v>
      </c>
      <c r="G21" s="188">
        <v>0</v>
      </c>
      <c r="H21" s="196"/>
      <c r="I21" s="196"/>
      <c r="J21" s="196"/>
      <c r="K21" s="196">
        <v>6936000</v>
      </c>
      <c r="L21" s="202"/>
      <c r="M21" s="197"/>
      <c r="N21" s="198">
        <v>20808000</v>
      </c>
      <c r="O21" s="200">
        <v>5202000</v>
      </c>
      <c r="P21" s="200"/>
      <c r="Q21" s="200"/>
      <c r="R21" s="206"/>
      <c r="S21" s="200"/>
      <c r="T21" s="200">
        <v>10404000</v>
      </c>
      <c r="U21" s="212">
        <v>15606000</v>
      </c>
      <c r="V21" s="213">
        <v>5202000</v>
      </c>
      <c r="W21" s="237" t="s">
        <v>487</v>
      </c>
    </row>
    <row r="22" spans="1:23" ht="35.25" customHeight="1" x14ac:dyDescent="0.25">
      <c r="A22" s="226" t="s">
        <v>480</v>
      </c>
      <c r="B22" s="218" t="s">
        <v>232</v>
      </c>
      <c r="C22" s="187" t="s">
        <v>393</v>
      </c>
      <c r="D22" s="187" t="s">
        <v>491</v>
      </c>
      <c r="E22" s="189">
        <v>89600000</v>
      </c>
      <c r="F22" s="189">
        <v>89600000</v>
      </c>
      <c r="G22" s="189">
        <v>0</v>
      </c>
      <c r="H22" s="196"/>
      <c r="I22" s="196"/>
      <c r="J22" s="196"/>
      <c r="K22" s="196">
        <v>44800000</v>
      </c>
      <c r="L22" s="197">
        <v>8194500</v>
      </c>
      <c r="M22" s="207"/>
      <c r="N22" s="198">
        <v>142594500</v>
      </c>
      <c r="O22" s="200">
        <v>50400000</v>
      </c>
      <c r="P22" s="200"/>
      <c r="Q22" s="200"/>
      <c r="R22" s="206"/>
      <c r="S22" s="200"/>
      <c r="T22" s="200">
        <v>67200000</v>
      </c>
      <c r="U22" s="212">
        <v>117600000</v>
      </c>
      <c r="V22" s="213">
        <v>24994500</v>
      </c>
      <c r="W22" s="237"/>
    </row>
    <row r="23" spans="1:23" ht="35.25" customHeight="1" x14ac:dyDescent="0.25">
      <c r="A23" s="226" t="s">
        <v>480</v>
      </c>
      <c r="B23" s="216" t="s">
        <v>109</v>
      </c>
      <c r="C23" s="178"/>
      <c r="D23" s="178" t="s">
        <v>246</v>
      </c>
      <c r="E23" s="184">
        <v>100000000</v>
      </c>
      <c r="F23" s="184">
        <v>100000000</v>
      </c>
      <c r="G23" s="184">
        <v>0</v>
      </c>
      <c r="H23" s="196"/>
      <c r="I23" s="196"/>
      <c r="J23" s="196"/>
      <c r="K23" s="196"/>
      <c r="L23" s="202"/>
      <c r="M23" s="197"/>
      <c r="N23" s="198">
        <v>100000000</v>
      </c>
      <c r="O23" s="200"/>
      <c r="P23" s="200"/>
      <c r="Q23" s="200"/>
      <c r="R23" s="206"/>
      <c r="S23" s="200"/>
      <c r="T23" s="200"/>
      <c r="U23" s="212">
        <v>0</v>
      </c>
      <c r="V23" s="213">
        <v>100000000</v>
      </c>
      <c r="W23" s="237"/>
    </row>
    <row r="24" spans="1:23" ht="35.25" customHeight="1" x14ac:dyDescent="0.25">
      <c r="A24" s="226" t="s">
        <v>480</v>
      </c>
      <c r="B24" s="218" t="s">
        <v>109</v>
      </c>
      <c r="C24" s="187" t="s">
        <v>135</v>
      </c>
      <c r="D24" s="187" t="s">
        <v>390</v>
      </c>
      <c r="E24" s="189">
        <v>381500000</v>
      </c>
      <c r="F24" s="189">
        <v>381500000</v>
      </c>
      <c r="G24" s="189">
        <v>0</v>
      </c>
      <c r="H24" s="196"/>
      <c r="I24" s="196"/>
      <c r="J24" s="196"/>
      <c r="K24" s="196">
        <v>272500000</v>
      </c>
      <c r="L24" s="202"/>
      <c r="M24" s="197"/>
      <c r="N24" s="198">
        <v>654000000</v>
      </c>
      <c r="O24" s="200">
        <v>229500000</v>
      </c>
      <c r="P24" s="200"/>
      <c r="Q24" s="200"/>
      <c r="R24" s="206"/>
      <c r="S24" s="200"/>
      <c r="T24" s="200">
        <v>267000000</v>
      </c>
      <c r="U24" s="212">
        <v>496500000</v>
      </c>
      <c r="V24" s="213">
        <v>157500000</v>
      </c>
      <c r="W24" s="237" t="s">
        <v>487</v>
      </c>
    </row>
    <row r="25" spans="1:23" ht="35.25" customHeight="1" x14ac:dyDescent="0.25">
      <c r="A25" s="226" t="s">
        <v>480</v>
      </c>
      <c r="B25" s="218" t="s">
        <v>109</v>
      </c>
      <c r="C25" s="187" t="s">
        <v>135</v>
      </c>
      <c r="D25" s="187" t="s">
        <v>137</v>
      </c>
      <c r="E25" s="189">
        <v>455800000</v>
      </c>
      <c r="F25" s="189">
        <v>455800000</v>
      </c>
      <c r="G25" s="189">
        <v>0</v>
      </c>
      <c r="H25" s="196"/>
      <c r="I25" s="196"/>
      <c r="J25" s="196"/>
      <c r="K25" s="196">
        <v>326000000</v>
      </c>
      <c r="L25" s="202"/>
      <c r="M25" s="197"/>
      <c r="N25" s="198">
        <v>781800000</v>
      </c>
      <c r="O25" s="200">
        <v>389150000</v>
      </c>
      <c r="P25" s="200"/>
      <c r="Q25" s="200"/>
      <c r="R25" s="206"/>
      <c r="S25" s="200"/>
      <c r="T25" s="200">
        <v>395600000</v>
      </c>
      <c r="U25" s="212">
        <v>784750000</v>
      </c>
      <c r="V25" s="213">
        <v>-2950000</v>
      </c>
      <c r="W25" s="237" t="s">
        <v>487</v>
      </c>
    </row>
    <row r="26" spans="1:23" ht="35.25" customHeight="1" x14ac:dyDescent="0.25">
      <c r="A26" s="226" t="s">
        <v>480</v>
      </c>
      <c r="B26" s="218" t="s">
        <v>109</v>
      </c>
      <c r="C26" s="187" t="s">
        <v>134</v>
      </c>
      <c r="D26" s="187" t="s">
        <v>225</v>
      </c>
      <c r="E26" s="189">
        <v>599770000</v>
      </c>
      <c r="F26" s="189">
        <v>599770000</v>
      </c>
      <c r="G26" s="189">
        <v>0</v>
      </c>
      <c r="H26" s="196"/>
      <c r="I26" s="196"/>
      <c r="J26" s="196"/>
      <c r="K26" s="196">
        <v>428407143</v>
      </c>
      <c r="L26" s="202"/>
      <c r="M26" s="197"/>
      <c r="N26" s="198">
        <v>1028177143</v>
      </c>
      <c r="O26" s="200">
        <v>355860000</v>
      </c>
      <c r="P26" s="200"/>
      <c r="Q26" s="200"/>
      <c r="R26" s="206">
        <v>168000000</v>
      </c>
      <c r="S26" s="200"/>
      <c r="T26" s="200">
        <v>492000000</v>
      </c>
      <c r="U26" s="212">
        <v>1015860000</v>
      </c>
      <c r="V26" s="213">
        <v>12317143</v>
      </c>
      <c r="W26" s="237" t="s">
        <v>487</v>
      </c>
    </row>
    <row r="27" spans="1:23" ht="35.25" customHeight="1" x14ac:dyDescent="0.25">
      <c r="A27" s="226" t="s">
        <v>480</v>
      </c>
      <c r="B27" s="218" t="s">
        <v>232</v>
      </c>
      <c r="C27" s="187" t="s">
        <v>133</v>
      </c>
      <c r="D27" s="187" t="s">
        <v>323</v>
      </c>
      <c r="E27" s="189">
        <v>516200000</v>
      </c>
      <c r="F27" s="189">
        <v>516200000</v>
      </c>
      <c r="G27" s="189">
        <v>0</v>
      </c>
      <c r="H27" s="196"/>
      <c r="I27" s="196"/>
      <c r="J27" s="196"/>
      <c r="K27" s="196">
        <v>368714286</v>
      </c>
      <c r="L27" s="197">
        <v>-68802000</v>
      </c>
      <c r="M27" s="174"/>
      <c r="N27" s="198">
        <v>816112286</v>
      </c>
      <c r="O27" s="200">
        <v>193024000</v>
      </c>
      <c r="P27" s="200"/>
      <c r="Q27" s="200">
        <v>176174000</v>
      </c>
      <c r="R27" s="206"/>
      <c r="S27" s="200"/>
      <c r="T27" s="200">
        <v>188700000</v>
      </c>
      <c r="U27" s="212">
        <v>557898000</v>
      </c>
      <c r="V27" s="213">
        <v>258214286</v>
      </c>
      <c r="W27" s="237" t="s">
        <v>487</v>
      </c>
    </row>
    <row r="28" spans="1:23" ht="35.25" customHeight="1" x14ac:dyDescent="0.25">
      <c r="A28" s="226" t="s">
        <v>480</v>
      </c>
      <c r="B28" s="218" t="s">
        <v>109</v>
      </c>
      <c r="C28" s="187" t="s">
        <v>386</v>
      </c>
      <c r="D28" s="187" t="s">
        <v>205</v>
      </c>
      <c r="E28" s="189">
        <v>2117380000</v>
      </c>
      <c r="F28" s="189">
        <v>2117380000</v>
      </c>
      <c r="G28" s="189">
        <v>0</v>
      </c>
      <c r="H28" s="196"/>
      <c r="I28" s="196"/>
      <c r="J28" s="196"/>
      <c r="K28" s="196">
        <v>1513378571</v>
      </c>
      <c r="L28" s="202"/>
      <c r="M28" s="197"/>
      <c r="N28" s="198">
        <v>3630758571</v>
      </c>
      <c r="O28" s="200">
        <v>904250000</v>
      </c>
      <c r="P28" s="200">
        <v>0</v>
      </c>
      <c r="Q28" s="200">
        <v>904250000</v>
      </c>
      <c r="R28" s="206"/>
      <c r="S28" s="200"/>
      <c r="T28" s="200">
        <v>1048000000</v>
      </c>
      <c r="U28" s="212">
        <v>2856500000</v>
      </c>
      <c r="V28" s="213">
        <v>774258571</v>
      </c>
      <c r="W28" s="237"/>
    </row>
    <row r="29" spans="1:23" ht="35.25" customHeight="1" x14ac:dyDescent="0.25">
      <c r="A29" s="226" t="s">
        <v>480</v>
      </c>
      <c r="B29" s="218" t="s">
        <v>109</v>
      </c>
      <c r="C29" s="187" t="s">
        <v>196</v>
      </c>
      <c r="D29" s="187" t="s">
        <v>197</v>
      </c>
      <c r="E29" s="189">
        <v>140000000</v>
      </c>
      <c r="F29" s="189">
        <v>140000000</v>
      </c>
      <c r="G29" s="189">
        <v>0</v>
      </c>
      <c r="H29" s="196"/>
      <c r="I29" s="196"/>
      <c r="J29" s="196"/>
      <c r="K29" s="196">
        <v>100000000</v>
      </c>
      <c r="L29" s="202"/>
      <c r="M29" s="197"/>
      <c r="N29" s="198">
        <v>240000000</v>
      </c>
      <c r="O29" s="200">
        <v>140000000</v>
      </c>
      <c r="P29" s="200"/>
      <c r="Q29" s="200"/>
      <c r="R29" s="206">
        <v>0</v>
      </c>
      <c r="S29" s="200"/>
      <c r="T29" s="200"/>
      <c r="U29" s="212">
        <v>140000000</v>
      </c>
      <c r="V29" s="213">
        <v>100000000</v>
      </c>
      <c r="W29" s="237"/>
    </row>
    <row r="30" spans="1:23" ht="35.25" customHeight="1" x14ac:dyDescent="0.25">
      <c r="A30" s="226" t="s">
        <v>480</v>
      </c>
      <c r="B30" s="218" t="s">
        <v>109</v>
      </c>
      <c r="C30" s="187" t="s">
        <v>402</v>
      </c>
      <c r="D30" s="187" t="s">
        <v>202</v>
      </c>
      <c r="E30" s="189">
        <v>90000000</v>
      </c>
      <c r="F30" s="189">
        <v>90000000</v>
      </c>
      <c r="G30" s="189">
        <v>0</v>
      </c>
      <c r="H30" s="196"/>
      <c r="I30" s="196"/>
      <c r="J30" s="196"/>
      <c r="K30" s="196">
        <v>90000000</v>
      </c>
      <c r="L30" s="202"/>
      <c r="M30" s="197"/>
      <c r="N30" s="198">
        <v>180000000</v>
      </c>
      <c r="O30" s="200">
        <v>90000000</v>
      </c>
      <c r="P30" s="200"/>
      <c r="Q30" s="200"/>
      <c r="R30" s="206"/>
      <c r="S30" s="200"/>
      <c r="T30" s="200"/>
      <c r="U30" s="212">
        <v>90000000</v>
      </c>
      <c r="V30" s="213">
        <v>90000000</v>
      </c>
      <c r="W30" s="240"/>
    </row>
    <row r="31" spans="1:23" ht="35.25" customHeight="1" x14ac:dyDescent="0.25">
      <c r="A31" s="226" t="s">
        <v>480</v>
      </c>
      <c r="B31" s="216" t="s">
        <v>109</v>
      </c>
      <c r="C31" s="178" t="s">
        <v>391</v>
      </c>
      <c r="D31" s="178" t="s">
        <v>239</v>
      </c>
      <c r="E31" s="184">
        <v>64000000</v>
      </c>
      <c r="F31" s="184">
        <v>64000000</v>
      </c>
      <c r="G31" s="184">
        <v>0</v>
      </c>
      <c r="H31" s="196"/>
      <c r="I31" s="196"/>
      <c r="J31" s="196"/>
      <c r="K31" s="196"/>
      <c r="L31" s="202"/>
      <c r="M31" s="197"/>
      <c r="N31" s="198">
        <v>64000000</v>
      </c>
      <c r="O31" s="200"/>
      <c r="P31" s="200"/>
      <c r="Q31" s="200"/>
      <c r="R31" s="206"/>
      <c r="S31" s="200"/>
      <c r="T31" s="200"/>
      <c r="U31" s="212">
        <v>0</v>
      </c>
      <c r="V31" s="213">
        <v>64000000</v>
      </c>
      <c r="W31" s="237"/>
    </row>
    <row r="32" spans="1:23" ht="35.25" customHeight="1" x14ac:dyDescent="0.25">
      <c r="A32" s="226" t="s">
        <v>480</v>
      </c>
      <c r="B32" s="216" t="s">
        <v>109</v>
      </c>
      <c r="C32" s="178" t="s">
        <v>116</v>
      </c>
      <c r="D32" s="178" t="s">
        <v>238</v>
      </c>
      <c r="E32" s="184">
        <v>68000000</v>
      </c>
      <c r="F32" s="184">
        <v>68000000</v>
      </c>
      <c r="G32" s="184">
        <v>0</v>
      </c>
      <c r="H32" s="196"/>
      <c r="I32" s="196"/>
      <c r="J32" s="196"/>
      <c r="K32" s="196"/>
      <c r="L32" s="202"/>
      <c r="M32" s="197"/>
      <c r="N32" s="198">
        <v>68000000</v>
      </c>
      <c r="O32" s="200"/>
      <c r="P32" s="200"/>
      <c r="Q32" s="200"/>
      <c r="R32" s="206"/>
      <c r="S32" s="200"/>
      <c r="T32" s="200"/>
      <c r="U32" s="212">
        <v>0</v>
      </c>
      <c r="V32" s="213">
        <v>68000000</v>
      </c>
      <c r="W32" s="241"/>
    </row>
    <row r="33" spans="1:23" ht="35.25" customHeight="1" x14ac:dyDescent="0.25">
      <c r="A33" s="226" t="s">
        <v>480</v>
      </c>
      <c r="B33" s="204" t="s">
        <v>109</v>
      </c>
      <c r="C33" s="188" t="s">
        <v>116</v>
      </c>
      <c r="D33" s="188" t="s">
        <v>214</v>
      </c>
      <c r="E33" s="188">
        <v>1474560000</v>
      </c>
      <c r="F33" s="188">
        <v>1474560000</v>
      </c>
      <c r="G33" s="188">
        <v>0</v>
      </c>
      <c r="H33" s="196"/>
      <c r="I33" s="196"/>
      <c r="J33" s="196"/>
      <c r="K33" s="196">
        <v>812700000</v>
      </c>
      <c r="L33" s="197">
        <v>60035000</v>
      </c>
      <c r="M33" s="207"/>
      <c r="N33" s="198">
        <v>2347295000</v>
      </c>
      <c r="O33" s="200">
        <v>718080000</v>
      </c>
      <c r="P33" s="200">
        <v>13056000</v>
      </c>
      <c r="Q33" s="200"/>
      <c r="R33" s="206">
        <v>848384000</v>
      </c>
      <c r="S33" s="200">
        <v>2304000</v>
      </c>
      <c r="T33" s="200">
        <v>28416000</v>
      </c>
      <c r="U33" s="212">
        <v>1610240000</v>
      </c>
      <c r="V33" s="213">
        <v>737055000</v>
      </c>
      <c r="W33" s="237"/>
    </row>
    <row r="34" spans="1:23" ht="35.25" customHeight="1" x14ac:dyDescent="0.25">
      <c r="A34" s="226" t="s">
        <v>480</v>
      </c>
      <c r="B34" s="204" t="s">
        <v>109</v>
      </c>
      <c r="C34" s="188"/>
      <c r="D34" s="188" t="s">
        <v>247</v>
      </c>
      <c r="E34" s="188">
        <v>140000000</v>
      </c>
      <c r="F34" s="188">
        <v>140000000</v>
      </c>
      <c r="G34" s="188">
        <v>0</v>
      </c>
      <c r="H34" s="196"/>
      <c r="I34" s="196"/>
      <c r="J34" s="196"/>
      <c r="K34" s="196"/>
      <c r="L34" s="202"/>
      <c r="M34" s="197"/>
      <c r="N34" s="198">
        <v>140000000</v>
      </c>
      <c r="O34" s="200">
        <v>0</v>
      </c>
      <c r="P34" s="200">
        <v>20000000</v>
      </c>
      <c r="Q34" s="200"/>
      <c r="R34" s="206"/>
      <c r="S34" s="200"/>
      <c r="T34" s="200"/>
      <c r="U34" s="212">
        <v>20000000</v>
      </c>
      <c r="V34" s="213">
        <v>120000000</v>
      </c>
      <c r="W34" s="237"/>
    </row>
    <row r="35" spans="1:23" ht="35.25" customHeight="1" x14ac:dyDescent="0.25">
      <c r="A35" s="226" t="s">
        <v>480</v>
      </c>
      <c r="B35" s="204" t="s">
        <v>109</v>
      </c>
      <c r="C35" s="188" t="s">
        <v>183</v>
      </c>
      <c r="D35" s="187" t="s">
        <v>184</v>
      </c>
      <c r="E35" s="188">
        <v>350000000</v>
      </c>
      <c r="F35" s="188">
        <v>350000000</v>
      </c>
      <c r="G35" s="188">
        <v>0</v>
      </c>
      <c r="H35" s="196"/>
      <c r="I35" s="196"/>
      <c r="J35" s="196"/>
      <c r="K35" s="196">
        <v>250000000</v>
      </c>
      <c r="L35" s="202"/>
      <c r="M35" s="197"/>
      <c r="N35" s="198">
        <v>600000000</v>
      </c>
      <c r="O35" s="200">
        <v>350000000</v>
      </c>
      <c r="P35" s="200"/>
      <c r="Q35" s="200"/>
      <c r="R35" s="206"/>
      <c r="S35" s="200"/>
      <c r="T35" s="200"/>
      <c r="U35" s="212">
        <v>350000000</v>
      </c>
      <c r="V35" s="213">
        <v>250000000</v>
      </c>
      <c r="W35" s="237"/>
    </row>
    <row r="36" spans="1:23" ht="35.25" customHeight="1" x14ac:dyDescent="0.25">
      <c r="A36" s="226" t="s">
        <v>480</v>
      </c>
      <c r="B36" s="217" t="s">
        <v>109</v>
      </c>
      <c r="C36" s="177"/>
      <c r="D36" s="177" t="s">
        <v>244</v>
      </c>
      <c r="E36" s="185">
        <v>105000000</v>
      </c>
      <c r="F36" s="185">
        <v>105000000</v>
      </c>
      <c r="G36" s="185">
        <v>0</v>
      </c>
      <c r="H36" s="196"/>
      <c r="I36" s="196"/>
      <c r="J36" s="196"/>
      <c r="K36" s="196">
        <v>315000000</v>
      </c>
      <c r="L36" s="202"/>
      <c r="M36" s="197"/>
      <c r="N36" s="198">
        <v>420000000</v>
      </c>
      <c r="O36" s="200">
        <v>32550000</v>
      </c>
      <c r="P36" s="200"/>
      <c r="Q36" s="200"/>
      <c r="R36" s="206"/>
      <c r="S36" s="200"/>
      <c r="T36" s="200"/>
      <c r="U36" s="212">
        <v>32550000</v>
      </c>
      <c r="V36" s="213">
        <v>387450000</v>
      </c>
      <c r="W36" s="237"/>
    </row>
    <row r="37" spans="1:23" ht="35.25" customHeight="1" x14ac:dyDescent="0.25">
      <c r="A37" s="226" t="s">
        <v>480</v>
      </c>
      <c r="B37" s="216" t="s">
        <v>109</v>
      </c>
      <c r="C37" s="178" t="s">
        <v>401</v>
      </c>
      <c r="D37" s="178" t="s">
        <v>242</v>
      </c>
      <c r="E37" s="184">
        <v>32550000</v>
      </c>
      <c r="F37" s="184">
        <v>32550000</v>
      </c>
      <c r="G37" s="179">
        <v>0</v>
      </c>
      <c r="H37" s="196"/>
      <c r="I37" s="196"/>
      <c r="J37" s="196"/>
      <c r="K37" s="196">
        <v>97650000</v>
      </c>
      <c r="L37" s="202"/>
      <c r="M37" s="197"/>
      <c r="N37" s="198">
        <v>130200000</v>
      </c>
      <c r="O37" s="200"/>
      <c r="P37" s="200"/>
      <c r="Q37" s="200"/>
      <c r="R37" s="206"/>
      <c r="S37" s="200"/>
      <c r="T37" s="200"/>
      <c r="U37" s="212">
        <v>0</v>
      </c>
      <c r="V37" s="213">
        <v>130200000</v>
      </c>
      <c r="W37" s="237"/>
    </row>
    <row r="38" spans="1:23" ht="35.25" customHeight="1" x14ac:dyDescent="0.25">
      <c r="A38" s="226" t="s">
        <v>480</v>
      </c>
      <c r="B38" s="216" t="s">
        <v>109</v>
      </c>
      <c r="C38" s="178" t="s">
        <v>388</v>
      </c>
      <c r="D38" s="178" t="s">
        <v>210</v>
      </c>
      <c r="E38" s="184">
        <v>300000000</v>
      </c>
      <c r="F38" s="184">
        <v>300000000</v>
      </c>
      <c r="G38" s="179">
        <v>0</v>
      </c>
      <c r="H38" s="196"/>
      <c r="I38" s="196"/>
      <c r="J38" s="196"/>
      <c r="K38" s="196"/>
      <c r="L38" s="202"/>
      <c r="M38" s="197"/>
      <c r="N38" s="198">
        <v>300000000</v>
      </c>
      <c r="O38" s="200"/>
      <c r="P38" s="200"/>
      <c r="Q38" s="200"/>
      <c r="R38" s="206"/>
      <c r="S38" s="200"/>
      <c r="T38" s="200"/>
      <c r="U38" s="212">
        <v>0</v>
      </c>
      <c r="V38" s="213">
        <v>300000000</v>
      </c>
      <c r="W38" s="237"/>
    </row>
    <row r="39" spans="1:23" ht="35.25" customHeight="1" x14ac:dyDescent="0.25">
      <c r="A39" s="226" t="s">
        <v>480</v>
      </c>
      <c r="B39" s="217" t="s">
        <v>109</v>
      </c>
      <c r="C39" s="177"/>
      <c r="D39" s="177" t="s">
        <v>125</v>
      </c>
      <c r="E39" s="185">
        <v>31200000</v>
      </c>
      <c r="F39" s="185">
        <v>31200000</v>
      </c>
      <c r="G39" s="185">
        <v>0</v>
      </c>
      <c r="H39" s="196"/>
      <c r="I39" s="196"/>
      <c r="J39" s="196"/>
      <c r="K39" s="196">
        <v>14000000</v>
      </c>
      <c r="L39" s="202"/>
      <c r="M39" s="197"/>
      <c r="N39" s="198">
        <v>45200000</v>
      </c>
      <c r="O39" s="200">
        <v>23400000</v>
      </c>
      <c r="P39" s="200"/>
      <c r="Q39" s="200"/>
      <c r="R39" s="206"/>
      <c r="S39" s="200"/>
      <c r="T39" s="200">
        <v>19500000</v>
      </c>
      <c r="U39" s="212">
        <v>42900000</v>
      </c>
      <c r="V39" s="213">
        <v>2300000</v>
      </c>
      <c r="W39" s="237"/>
    </row>
    <row r="40" spans="1:23" ht="35.25" customHeight="1" x14ac:dyDescent="0.25">
      <c r="A40" s="226" t="s">
        <v>480</v>
      </c>
      <c r="B40" s="217" t="s">
        <v>233</v>
      </c>
      <c r="C40" s="177" t="s">
        <v>123</v>
      </c>
      <c r="D40" s="177" t="s">
        <v>221</v>
      </c>
      <c r="E40" s="185">
        <v>224000000</v>
      </c>
      <c r="F40" s="185">
        <v>224000000</v>
      </c>
      <c r="G40" s="185">
        <v>0</v>
      </c>
      <c r="H40" s="196"/>
      <c r="I40" s="196"/>
      <c r="J40" s="196"/>
      <c r="K40" s="196">
        <v>112000000</v>
      </c>
      <c r="L40" s="197">
        <v>9161907</v>
      </c>
      <c r="M40" s="207"/>
      <c r="N40" s="198">
        <v>345161907</v>
      </c>
      <c r="O40" s="200">
        <v>68975500</v>
      </c>
      <c r="P40" s="200"/>
      <c r="Q40" s="200">
        <v>51791666</v>
      </c>
      <c r="R40" s="206">
        <v>14000000</v>
      </c>
      <c r="S40" s="197">
        <v>6416667</v>
      </c>
      <c r="T40" s="197">
        <v>147600000</v>
      </c>
      <c r="U40" s="212">
        <v>288783833</v>
      </c>
      <c r="V40" s="213">
        <v>56378074</v>
      </c>
      <c r="W40" s="237"/>
    </row>
    <row r="41" spans="1:23" ht="35.25" customHeight="1" x14ac:dyDescent="0.25">
      <c r="A41" s="226" t="s">
        <v>480</v>
      </c>
      <c r="B41" s="217" t="s">
        <v>233</v>
      </c>
      <c r="C41" s="177"/>
      <c r="D41" s="177" t="s">
        <v>222</v>
      </c>
      <c r="E41" s="185">
        <v>32000000</v>
      </c>
      <c r="F41" s="185">
        <v>32000000</v>
      </c>
      <c r="G41" s="185">
        <v>0</v>
      </c>
      <c r="H41" s="196"/>
      <c r="I41" s="196"/>
      <c r="J41" s="196"/>
      <c r="K41" s="196">
        <v>16000000</v>
      </c>
      <c r="L41" s="202"/>
      <c r="M41" s="197"/>
      <c r="N41" s="198">
        <v>48000000</v>
      </c>
      <c r="O41" s="200">
        <v>21520000</v>
      </c>
      <c r="P41" s="200"/>
      <c r="Q41" s="200"/>
      <c r="R41" s="206"/>
      <c r="S41" s="200"/>
      <c r="T41" s="200"/>
      <c r="U41" s="212">
        <v>21520000</v>
      </c>
      <c r="V41" s="213">
        <v>26480000</v>
      </c>
      <c r="W41" s="237"/>
    </row>
    <row r="42" spans="1:23" ht="35.25" customHeight="1" x14ac:dyDescent="0.25">
      <c r="A42" s="226" t="s">
        <v>480</v>
      </c>
      <c r="B42" s="217" t="s">
        <v>109</v>
      </c>
      <c r="C42" s="177" t="s">
        <v>120</v>
      </c>
      <c r="D42" s="177" t="s">
        <v>223</v>
      </c>
      <c r="E42" s="185">
        <v>72000000</v>
      </c>
      <c r="F42" s="185">
        <v>72000000</v>
      </c>
      <c r="G42" s="185">
        <v>0</v>
      </c>
      <c r="H42" s="196"/>
      <c r="I42" s="196"/>
      <c r="J42" s="196"/>
      <c r="K42" s="196">
        <v>36000000</v>
      </c>
      <c r="L42" s="202"/>
      <c r="M42" s="197"/>
      <c r="N42" s="198">
        <v>108000000</v>
      </c>
      <c r="O42" s="200">
        <v>37200000</v>
      </c>
      <c r="P42" s="200"/>
      <c r="Q42" s="200">
        <v>10400000</v>
      </c>
      <c r="R42" s="206"/>
      <c r="S42" s="200"/>
      <c r="T42" s="200">
        <v>36000000</v>
      </c>
      <c r="U42" s="212">
        <v>83600000</v>
      </c>
      <c r="V42" s="213">
        <v>24400000</v>
      </c>
      <c r="W42" s="237"/>
    </row>
    <row r="43" spans="1:23" ht="35.25" customHeight="1" x14ac:dyDescent="0.25">
      <c r="A43" s="226" t="s">
        <v>480</v>
      </c>
      <c r="B43" s="217" t="s">
        <v>235</v>
      </c>
      <c r="C43" s="177" t="s">
        <v>395</v>
      </c>
      <c r="D43" s="177" t="s">
        <v>219</v>
      </c>
      <c r="E43" s="185">
        <v>79200000</v>
      </c>
      <c r="F43" s="185">
        <v>79200000</v>
      </c>
      <c r="G43" s="185">
        <v>0</v>
      </c>
      <c r="H43" s="196"/>
      <c r="I43" s="196"/>
      <c r="J43" s="196"/>
      <c r="K43" s="196">
        <v>39600000</v>
      </c>
      <c r="L43" s="202">
        <v>68802000</v>
      </c>
      <c r="M43" s="197"/>
      <c r="N43" s="198">
        <v>187602000</v>
      </c>
      <c r="O43" s="200">
        <v>48266667</v>
      </c>
      <c r="P43" s="200">
        <v>26266667</v>
      </c>
      <c r="Q43" s="200"/>
      <c r="R43" s="206"/>
      <c r="S43" s="200">
        <v>112000000</v>
      </c>
      <c r="T43" s="200"/>
      <c r="U43" s="212">
        <v>186533334</v>
      </c>
      <c r="V43" s="213">
        <v>1068666</v>
      </c>
      <c r="W43" s="237" t="s">
        <v>487</v>
      </c>
    </row>
    <row r="44" spans="1:23" ht="35.25" customHeight="1" x14ac:dyDescent="0.25">
      <c r="A44" s="226" t="s">
        <v>480</v>
      </c>
      <c r="B44" s="218" t="s">
        <v>109</v>
      </c>
      <c r="C44" s="187" t="s">
        <v>128</v>
      </c>
      <c r="D44" s="187" t="s">
        <v>129</v>
      </c>
      <c r="E44" s="188">
        <v>52000000</v>
      </c>
      <c r="F44" s="188">
        <v>52000000</v>
      </c>
      <c r="G44" s="188">
        <v>0</v>
      </c>
      <c r="H44" s="196"/>
      <c r="I44" s="196"/>
      <c r="J44" s="196"/>
      <c r="K44" s="196">
        <v>26000000</v>
      </c>
      <c r="L44" s="202"/>
      <c r="M44" s="197"/>
      <c r="N44" s="198">
        <v>78000000</v>
      </c>
      <c r="O44" s="200">
        <v>26000000</v>
      </c>
      <c r="P44" s="200"/>
      <c r="Q44" s="200"/>
      <c r="R44" s="206">
        <v>26000000</v>
      </c>
      <c r="S44" s="200"/>
      <c r="T44" s="200"/>
      <c r="U44" s="212">
        <v>52000000</v>
      </c>
      <c r="V44" s="213">
        <v>26000000</v>
      </c>
      <c r="W44" s="237"/>
    </row>
    <row r="45" spans="1:23" ht="35.25" customHeight="1" x14ac:dyDescent="0.25">
      <c r="A45" s="226" t="s">
        <v>480</v>
      </c>
      <c r="B45" s="218" t="s">
        <v>109</v>
      </c>
      <c r="C45" s="187" t="s">
        <v>392</v>
      </c>
      <c r="D45" s="187" t="s">
        <v>224</v>
      </c>
      <c r="E45" s="188">
        <v>96000000</v>
      </c>
      <c r="F45" s="188">
        <v>96000000</v>
      </c>
      <c r="G45" s="188">
        <v>0</v>
      </c>
      <c r="H45" s="196"/>
      <c r="I45" s="196"/>
      <c r="J45" s="196"/>
      <c r="K45" s="196">
        <v>48000000</v>
      </c>
      <c r="L45" s="202"/>
      <c r="M45" s="197"/>
      <c r="N45" s="198">
        <v>144000000</v>
      </c>
      <c r="O45" s="200">
        <v>57600000</v>
      </c>
      <c r="P45" s="200"/>
      <c r="Q45" s="200"/>
      <c r="R45" s="206"/>
      <c r="S45" s="200"/>
      <c r="T45" s="200">
        <v>54000000</v>
      </c>
      <c r="U45" s="212">
        <v>111600000</v>
      </c>
      <c r="V45" s="213">
        <v>32400000</v>
      </c>
      <c r="W45" s="237"/>
    </row>
    <row r="46" spans="1:23" ht="35.25" customHeight="1" x14ac:dyDescent="0.25">
      <c r="A46" s="226" t="s">
        <v>480</v>
      </c>
      <c r="B46" s="233" t="s">
        <v>232</v>
      </c>
      <c r="C46" s="234" t="s">
        <v>115</v>
      </c>
      <c r="D46" s="234" t="s">
        <v>213</v>
      </c>
      <c r="E46" s="235">
        <v>48000000</v>
      </c>
      <c r="F46" s="235">
        <v>48000000</v>
      </c>
      <c r="G46" s="235">
        <v>0</v>
      </c>
      <c r="H46" s="196"/>
      <c r="I46" s="196"/>
      <c r="J46" s="196"/>
      <c r="K46" s="196">
        <v>24000000</v>
      </c>
      <c r="L46" s="202"/>
      <c r="M46" s="197"/>
      <c r="N46" s="198">
        <v>72000000</v>
      </c>
      <c r="O46" s="200">
        <v>36000000</v>
      </c>
      <c r="P46" s="200"/>
      <c r="Q46" s="200"/>
      <c r="R46" s="206"/>
      <c r="S46" s="200"/>
      <c r="T46" s="200">
        <v>36000000</v>
      </c>
      <c r="U46" s="212">
        <v>72000000</v>
      </c>
      <c r="V46" s="213">
        <v>0</v>
      </c>
      <c r="W46" s="237" t="s">
        <v>486</v>
      </c>
    </row>
    <row r="47" spans="1:23" ht="35.25" customHeight="1" x14ac:dyDescent="0.25">
      <c r="A47" s="226" t="s">
        <v>480</v>
      </c>
      <c r="B47" s="216" t="s">
        <v>109</v>
      </c>
      <c r="C47" s="178" t="s">
        <v>199</v>
      </c>
      <c r="D47" s="178" t="s">
        <v>245</v>
      </c>
      <c r="E47" s="184">
        <v>28000000</v>
      </c>
      <c r="F47" s="184">
        <v>28000000</v>
      </c>
      <c r="G47" s="184">
        <v>0</v>
      </c>
      <c r="H47" s="196"/>
      <c r="I47" s="196"/>
      <c r="J47" s="196"/>
      <c r="K47" s="196">
        <v>20000000</v>
      </c>
      <c r="L47" s="202"/>
      <c r="M47" s="197"/>
      <c r="N47" s="198">
        <v>48000000</v>
      </c>
      <c r="O47" s="200"/>
      <c r="P47" s="200"/>
      <c r="Q47" s="200"/>
      <c r="R47" s="206"/>
      <c r="S47" s="200"/>
      <c r="T47" s="200"/>
      <c r="U47" s="212">
        <v>0</v>
      </c>
      <c r="V47" s="213">
        <v>48000000</v>
      </c>
      <c r="W47" s="237"/>
    </row>
    <row r="48" spans="1:23" ht="35.25" customHeight="1" x14ac:dyDescent="0.25">
      <c r="A48" s="226" t="s">
        <v>480</v>
      </c>
      <c r="B48" s="218" t="s">
        <v>109</v>
      </c>
      <c r="C48" s="187" t="s">
        <v>387</v>
      </c>
      <c r="D48" s="187" t="s">
        <v>112</v>
      </c>
      <c r="E48" s="188">
        <v>812000000</v>
      </c>
      <c r="F48" s="188">
        <v>812000000</v>
      </c>
      <c r="G48" s="188">
        <v>0</v>
      </c>
      <c r="H48" s="196"/>
      <c r="I48" s="196"/>
      <c r="J48" s="196"/>
      <c r="K48" s="196">
        <v>580000000</v>
      </c>
      <c r="L48" s="202"/>
      <c r="M48" s="197"/>
      <c r="N48" s="198">
        <v>1392000000</v>
      </c>
      <c r="O48" s="200">
        <v>808851618</v>
      </c>
      <c r="P48" s="200"/>
      <c r="Q48" s="200"/>
      <c r="R48" s="206"/>
      <c r="S48" s="200"/>
      <c r="T48" s="200"/>
      <c r="U48" s="212">
        <v>808851618</v>
      </c>
      <c r="V48" s="213">
        <v>583148382</v>
      </c>
      <c r="W48" s="237"/>
    </row>
    <row r="49" spans="1:23" ht="35.25" customHeight="1" x14ac:dyDescent="0.25">
      <c r="A49" s="226" t="s">
        <v>480</v>
      </c>
      <c r="B49" s="216" t="s">
        <v>109</v>
      </c>
      <c r="C49" s="178"/>
      <c r="D49" s="178" t="s">
        <v>198</v>
      </c>
      <c r="E49" s="184">
        <v>27728000</v>
      </c>
      <c r="F49" s="184">
        <v>27728000</v>
      </c>
      <c r="G49" s="184">
        <v>0</v>
      </c>
      <c r="H49" s="196"/>
      <c r="I49" s="196"/>
      <c r="J49" s="196"/>
      <c r="K49" s="196">
        <v>20000000</v>
      </c>
      <c r="L49" s="202"/>
      <c r="M49" s="197"/>
      <c r="N49" s="198">
        <v>47728000</v>
      </c>
      <c r="O49" s="200"/>
      <c r="P49" s="200"/>
      <c r="Q49" s="200"/>
      <c r="R49" s="206"/>
      <c r="S49" s="200"/>
      <c r="T49" s="200">
        <v>23280000</v>
      </c>
      <c r="U49" s="212">
        <v>23280000</v>
      </c>
      <c r="V49" s="213">
        <v>24448000</v>
      </c>
      <c r="W49" s="237"/>
    </row>
    <row r="50" spans="1:23" ht="35.25" customHeight="1" x14ac:dyDescent="0.25">
      <c r="A50" s="226" t="s">
        <v>480</v>
      </c>
      <c r="B50" s="219" t="s">
        <v>109</v>
      </c>
      <c r="C50" s="192" t="s">
        <v>356</v>
      </c>
      <c r="D50" s="192" t="s">
        <v>357</v>
      </c>
      <c r="E50" s="195">
        <v>0</v>
      </c>
      <c r="F50" s="195">
        <v>0</v>
      </c>
      <c r="G50" s="192">
        <v>0</v>
      </c>
      <c r="H50" s="196"/>
      <c r="I50" s="196">
        <v>3294000</v>
      </c>
      <c r="J50" s="196"/>
      <c r="K50" s="196"/>
      <c r="L50" s="202"/>
      <c r="M50" s="197"/>
      <c r="N50" s="198">
        <v>3294000</v>
      </c>
      <c r="O50" s="200"/>
      <c r="P50" s="200">
        <v>3294000</v>
      </c>
      <c r="Q50" s="200"/>
      <c r="R50" s="206"/>
      <c r="S50" s="200"/>
      <c r="T50" s="200"/>
      <c r="U50" s="212">
        <v>3294000</v>
      </c>
      <c r="V50" s="213">
        <v>0</v>
      </c>
      <c r="W50" s="238" t="s">
        <v>486</v>
      </c>
    </row>
    <row r="51" spans="1:23" ht="35.25" customHeight="1" x14ac:dyDescent="0.25">
      <c r="A51" s="226" t="s">
        <v>480</v>
      </c>
      <c r="B51" s="219" t="s">
        <v>233</v>
      </c>
      <c r="C51" s="192" t="s">
        <v>7</v>
      </c>
      <c r="D51" s="192" t="s">
        <v>65</v>
      </c>
      <c r="E51" s="195">
        <v>45000000</v>
      </c>
      <c r="F51" s="195">
        <v>45000000</v>
      </c>
      <c r="G51" s="195">
        <v>0</v>
      </c>
      <c r="H51" s="196"/>
      <c r="I51" s="196"/>
      <c r="J51" s="196"/>
      <c r="K51" s="196"/>
      <c r="L51" s="202"/>
      <c r="M51" s="197"/>
      <c r="N51" s="198">
        <v>45000000</v>
      </c>
      <c r="O51" s="200"/>
      <c r="P51" s="200">
        <v>45000000</v>
      </c>
      <c r="Q51" s="200"/>
      <c r="R51" s="206"/>
      <c r="S51" s="200"/>
      <c r="T51" s="200"/>
      <c r="U51" s="212">
        <v>45000000</v>
      </c>
      <c r="V51" s="213">
        <v>0</v>
      </c>
      <c r="W51" s="238" t="s">
        <v>486</v>
      </c>
    </row>
    <row r="52" spans="1:23" ht="35.25" customHeight="1" x14ac:dyDescent="0.25">
      <c r="A52" s="226" t="s">
        <v>466</v>
      </c>
      <c r="B52" s="204" t="s">
        <v>233</v>
      </c>
      <c r="C52" s="188" t="s">
        <v>5</v>
      </c>
      <c r="D52" s="188" t="s">
        <v>6</v>
      </c>
      <c r="E52" s="188">
        <v>290000000</v>
      </c>
      <c r="F52" s="188">
        <v>290000000</v>
      </c>
      <c r="G52" s="188">
        <v>0</v>
      </c>
      <c r="H52" s="196"/>
      <c r="I52" s="196"/>
      <c r="J52" s="196"/>
      <c r="K52" s="196"/>
      <c r="L52" s="202"/>
      <c r="M52" s="197"/>
      <c r="N52" s="198">
        <v>290000000</v>
      </c>
      <c r="O52" s="200">
        <v>240000000</v>
      </c>
      <c r="P52" s="200"/>
      <c r="Q52" s="200"/>
      <c r="R52" s="206"/>
      <c r="S52" s="200"/>
      <c r="T52" s="200"/>
      <c r="U52" s="212">
        <v>240000000</v>
      </c>
      <c r="V52" s="213">
        <v>50000000</v>
      </c>
      <c r="W52" s="237"/>
    </row>
    <row r="53" spans="1:23" ht="35.25" customHeight="1" x14ac:dyDescent="0.25">
      <c r="A53" s="226" t="s">
        <v>466</v>
      </c>
      <c r="B53" s="204" t="s">
        <v>233</v>
      </c>
      <c r="C53" s="188" t="s">
        <v>7</v>
      </c>
      <c r="D53" s="188" t="s">
        <v>74</v>
      </c>
      <c r="E53" s="188">
        <v>1300000000</v>
      </c>
      <c r="F53" s="188">
        <v>1300000000</v>
      </c>
      <c r="G53" s="188">
        <v>0</v>
      </c>
      <c r="H53" s="196"/>
      <c r="I53" s="196"/>
      <c r="J53" s="196"/>
      <c r="K53" s="196"/>
      <c r="L53" s="202"/>
      <c r="M53" s="197"/>
      <c r="N53" s="198">
        <v>1300000000</v>
      </c>
      <c r="O53" s="200"/>
      <c r="P53" s="200"/>
      <c r="Q53" s="200">
        <v>500000000</v>
      </c>
      <c r="R53" s="206"/>
      <c r="S53" s="200"/>
      <c r="T53" s="200"/>
      <c r="U53" s="212">
        <v>500000000</v>
      </c>
      <c r="V53" s="213">
        <v>800000000</v>
      </c>
      <c r="W53" s="242"/>
    </row>
    <row r="54" spans="1:23" ht="35.25" customHeight="1" x14ac:dyDescent="0.25">
      <c r="A54" s="226" t="s">
        <v>466</v>
      </c>
      <c r="B54" s="219" t="s">
        <v>235</v>
      </c>
      <c r="C54" s="192" t="s">
        <v>3</v>
      </c>
      <c r="D54" s="192" t="s">
        <v>4</v>
      </c>
      <c r="E54" s="195">
        <v>404895500</v>
      </c>
      <c r="F54" s="195">
        <v>404895500</v>
      </c>
      <c r="G54" s="195">
        <v>0</v>
      </c>
      <c r="H54" s="196"/>
      <c r="I54" s="196"/>
      <c r="J54" s="196"/>
      <c r="K54" s="196"/>
      <c r="L54" s="202"/>
      <c r="M54" s="197"/>
      <c r="N54" s="198">
        <v>404895500</v>
      </c>
      <c r="O54" s="200">
        <v>404895500</v>
      </c>
      <c r="P54" s="200"/>
      <c r="Q54" s="200"/>
      <c r="R54" s="206"/>
      <c r="S54" s="200"/>
      <c r="T54" s="200"/>
      <c r="U54" s="212">
        <v>404895500</v>
      </c>
      <c r="V54" s="213">
        <v>0</v>
      </c>
      <c r="W54" s="238" t="s">
        <v>486</v>
      </c>
    </row>
    <row r="55" spans="1:23" ht="35.25" customHeight="1" x14ac:dyDescent="0.25">
      <c r="A55" s="226" t="s">
        <v>466</v>
      </c>
      <c r="B55" s="204" t="s">
        <v>109</v>
      </c>
      <c r="C55" s="188" t="s">
        <v>407</v>
      </c>
      <c r="D55" s="188" t="s">
        <v>72</v>
      </c>
      <c r="E55" s="188">
        <v>3086802269</v>
      </c>
      <c r="F55" s="188">
        <v>3086802269</v>
      </c>
      <c r="G55" s="188">
        <v>0</v>
      </c>
      <c r="H55" s="196"/>
      <c r="I55" s="196"/>
      <c r="J55" s="196">
        <v>3230738949</v>
      </c>
      <c r="K55" s="196"/>
      <c r="L55" s="202"/>
      <c r="M55" s="197"/>
      <c r="N55" s="198">
        <v>6317541218</v>
      </c>
      <c r="O55" s="200">
        <v>2800000000</v>
      </c>
      <c r="P55" s="200"/>
      <c r="Q55" s="200"/>
      <c r="R55" s="206"/>
      <c r="S55" s="200">
        <v>439000000</v>
      </c>
      <c r="T55" s="200"/>
      <c r="U55" s="212">
        <v>3239000000</v>
      </c>
      <c r="V55" s="213">
        <v>3078541218</v>
      </c>
      <c r="W55" s="242"/>
    </row>
    <row r="56" spans="1:23" ht="35.25" customHeight="1" x14ac:dyDescent="0.25">
      <c r="A56" s="226" t="s">
        <v>480</v>
      </c>
      <c r="B56" s="204" t="s">
        <v>109</v>
      </c>
      <c r="C56" s="188" t="s">
        <v>185</v>
      </c>
      <c r="D56" s="188" t="s">
        <v>186</v>
      </c>
      <c r="E56" s="188">
        <v>96000000</v>
      </c>
      <c r="F56" s="188">
        <v>96000000</v>
      </c>
      <c r="G56" s="188">
        <v>0</v>
      </c>
      <c r="H56" s="196"/>
      <c r="I56" s="196"/>
      <c r="J56" s="196"/>
      <c r="K56" s="196">
        <v>96000000</v>
      </c>
      <c r="L56" s="202"/>
      <c r="M56" s="197"/>
      <c r="N56" s="198">
        <v>192000000</v>
      </c>
      <c r="O56" s="200">
        <v>96000000</v>
      </c>
      <c r="P56" s="200"/>
      <c r="Q56" s="200"/>
      <c r="R56" s="206"/>
      <c r="S56" s="200"/>
      <c r="T56" s="200"/>
      <c r="U56" s="212">
        <v>96000000</v>
      </c>
      <c r="V56" s="213">
        <v>96000000</v>
      </c>
      <c r="W56" s="23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7"/>
  <sheetViews>
    <sheetView workbookViewId="0">
      <selection activeCell="F5" sqref="F5"/>
    </sheetView>
  </sheetViews>
  <sheetFormatPr baseColWidth="10" defaultRowHeight="65.25" customHeight="1" x14ac:dyDescent="0.25"/>
  <cols>
    <col min="1" max="1" width="10.85546875" bestFit="1" customWidth="1"/>
    <col min="2" max="2" width="11" bestFit="1" customWidth="1"/>
    <col min="3" max="3" width="13.42578125" bestFit="1" customWidth="1"/>
    <col min="4" max="4" width="42" bestFit="1" customWidth="1"/>
    <col min="5" max="6" width="17.42578125" bestFit="1" customWidth="1"/>
    <col min="7" max="7" width="7.140625" bestFit="1" customWidth="1"/>
    <col min="8" max="8" width="25.42578125" bestFit="1" customWidth="1"/>
    <col min="9" max="9" width="27.5703125" bestFit="1" customWidth="1"/>
    <col min="10" max="10" width="20.28515625" bestFit="1" customWidth="1"/>
    <col min="11" max="13" width="18.42578125" bestFit="1" customWidth="1"/>
    <col min="14" max="14" width="31.85546875" bestFit="1" customWidth="1"/>
    <col min="15" max="15" width="18.5703125" bestFit="1" customWidth="1"/>
    <col min="16" max="16" width="10.28515625" bestFit="1" customWidth="1"/>
    <col min="17" max="18" width="18.5703125" bestFit="1" customWidth="1"/>
    <col min="19" max="19" width="17.42578125" bestFit="1" customWidth="1"/>
    <col min="20" max="20" width="10.28515625" bestFit="1" customWidth="1"/>
    <col min="21" max="21" width="32.5703125" bestFit="1" customWidth="1"/>
    <col min="22" max="22" width="29.85546875" bestFit="1" customWidth="1"/>
    <col min="23" max="23" width="36.28515625" bestFit="1" customWidth="1"/>
  </cols>
  <sheetData>
    <row r="1" spans="1:23" ht="65.25" customHeight="1" thickBot="1" x14ac:dyDescent="0.3">
      <c r="A1" s="225" t="s">
        <v>468</v>
      </c>
      <c r="B1" s="215" t="s">
        <v>108</v>
      </c>
      <c r="C1" s="183" t="s">
        <v>0</v>
      </c>
      <c r="D1" s="181" t="s">
        <v>1</v>
      </c>
      <c r="E1" s="190" t="s">
        <v>2</v>
      </c>
      <c r="F1" s="190" t="s">
        <v>370</v>
      </c>
      <c r="G1" s="182"/>
      <c r="H1" s="196" t="s">
        <v>424</v>
      </c>
      <c r="I1" s="197" t="s">
        <v>425</v>
      </c>
      <c r="J1" s="214" t="s">
        <v>483</v>
      </c>
      <c r="K1" s="214" t="s">
        <v>482</v>
      </c>
      <c r="L1" s="214" t="s">
        <v>481</v>
      </c>
      <c r="M1" s="214" t="s">
        <v>484</v>
      </c>
      <c r="N1" s="199" t="s">
        <v>428</v>
      </c>
      <c r="O1" s="201" t="s">
        <v>426</v>
      </c>
      <c r="P1" s="201" t="s">
        <v>427</v>
      </c>
      <c r="Q1" s="201" t="s">
        <v>433</v>
      </c>
      <c r="R1" s="205" t="s">
        <v>459</v>
      </c>
      <c r="S1" s="201" t="s">
        <v>465</v>
      </c>
      <c r="T1" s="201" t="s">
        <v>478</v>
      </c>
      <c r="U1" s="211" t="s">
        <v>429</v>
      </c>
      <c r="V1" s="229" t="s">
        <v>430</v>
      </c>
      <c r="W1" s="236" t="s">
        <v>485</v>
      </c>
    </row>
    <row r="2" spans="1:23" ht="65.25" customHeight="1" x14ac:dyDescent="0.25">
      <c r="A2" s="226" t="s">
        <v>466</v>
      </c>
      <c r="B2" s="216" t="s">
        <v>375</v>
      </c>
      <c r="C2" s="178" t="s">
        <v>411</v>
      </c>
      <c r="D2" s="178" t="s">
        <v>87</v>
      </c>
      <c r="E2" s="184">
        <v>50000000</v>
      </c>
      <c r="F2" s="184">
        <v>50000000</v>
      </c>
      <c r="G2" s="179">
        <v>0</v>
      </c>
      <c r="H2" s="196"/>
      <c r="I2" s="196"/>
      <c r="J2" s="196"/>
      <c r="K2" s="196"/>
      <c r="L2" s="202"/>
      <c r="M2" s="197"/>
      <c r="N2" s="198">
        <v>50000000</v>
      </c>
      <c r="O2" s="200"/>
      <c r="P2" s="200"/>
      <c r="Q2" s="200"/>
      <c r="R2" s="206"/>
      <c r="S2" s="200"/>
      <c r="T2" s="200"/>
      <c r="U2" s="212">
        <v>0</v>
      </c>
      <c r="V2" s="213">
        <v>50000000</v>
      </c>
      <c r="W2" s="175"/>
    </row>
    <row r="3" spans="1:23" ht="65.25" customHeight="1" x14ac:dyDescent="0.25">
      <c r="A3" s="226" t="s">
        <v>480</v>
      </c>
      <c r="B3" s="217" t="s">
        <v>375</v>
      </c>
      <c r="C3" s="177" t="s">
        <v>384</v>
      </c>
      <c r="D3" s="177" t="s">
        <v>275</v>
      </c>
      <c r="E3" s="191">
        <v>8700000</v>
      </c>
      <c r="F3" s="191">
        <v>8700000</v>
      </c>
      <c r="G3" s="191">
        <v>0</v>
      </c>
      <c r="H3" s="196"/>
      <c r="I3" s="196"/>
      <c r="J3" s="196">
        <v>17400000</v>
      </c>
      <c r="K3" s="196"/>
      <c r="L3" s="202"/>
      <c r="M3" s="197"/>
      <c r="N3" s="198">
        <v>26100000</v>
      </c>
      <c r="O3" s="200"/>
      <c r="P3" s="200"/>
      <c r="Q3" s="200">
        <v>8700000</v>
      </c>
      <c r="R3" s="206"/>
      <c r="S3" s="200">
        <v>8700000</v>
      </c>
      <c r="T3" s="200"/>
      <c r="U3" s="212">
        <v>17400000</v>
      </c>
      <c r="V3" s="213">
        <v>8700000</v>
      </c>
      <c r="W3" s="175"/>
    </row>
    <row r="4" spans="1:23" ht="65.25" customHeight="1" x14ac:dyDescent="0.25">
      <c r="A4" s="226" t="s">
        <v>480</v>
      </c>
      <c r="B4" s="217" t="s">
        <v>375</v>
      </c>
      <c r="C4" s="177" t="s">
        <v>148</v>
      </c>
      <c r="D4" s="177" t="s">
        <v>253</v>
      </c>
      <c r="E4" s="191">
        <v>50400000</v>
      </c>
      <c r="F4" s="191">
        <v>50400000</v>
      </c>
      <c r="G4" s="191">
        <v>0</v>
      </c>
      <c r="H4" s="196"/>
      <c r="I4" s="196"/>
      <c r="J4" s="196">
        <v>50400000</v>
      </c>
      <c r="K4" s="196"/>
      <c r="L4" s="202"/>
      <c r="M4" s="197"/>
      <c r="N4" s="198">
        <v>100800000</v>
      </c>
      <c r="O4" s="200">
        <v>22779999</v>
      </c>
      <c r="P4" s="200"/>
      <c r="Q4" s="200">
        <v>22000000</v>
      </c>
      <c r="R4" s="206">
        <v>10053333</v>
      </c>
      <c r="S4" s="200"/>
      <c r="T4" s="200"/>
      <c r="U4" s="212">
        <v>54833332</v>
      </c>
      <c r="V4" s="213">
        <v>45966668</v>
      </c>
      <c r="W4" s="243"/>
    </row>
    <row r="5" spans="1:23" ht="65.25" customHeight="1" x14ac:dyDescent="0.25">
      <c r="A5" s="226" t="s">
        <v>480</v>
      </c>
      <c r="B5" s="221" t="s">
        <v>375</v>
      </c>
      <c r="C5" s="191" t="s">
        <v>378</v>
      </c>
      <c r="D5" s="191" t="s">
        <v>264</v>
      </c>
      <c r="E5" s="191">
        <v>20808000</v>
      </c>
      <c r="F5" s="191">
        <v>20808000</v>
      </c>
      <c r="G5" s="191">
        <v>0</v>
      </c>
      <c r="H5" s="196"/>
      <c r="I5" s="196"/>
      <c r="J5" s="196">
        <v>20808000</v>
      </c>
      <c r="K5" s="196"/>
      <c r="L5" s="202"/>
      <c r="M5" s="197"/>
      <c r="N5" s="198">
        <v>41616000</v>
      </c>
      <c r="O5" s="200">
        <v>9594800</v>
      </c>
      <c r="P5" s="200"/>
      <c r="Q5" s="200">
        <v>13872000</v>
      </c>
      <c r="R5" s="206"/>
      <c r="S5" s="200"/>
      <c r="T5" s="200"/>
      <c r="U5" s="212">
        <v>23466800</v>
      </c>
      <c r="V5" s="213">
        <v>18149200</v>
      </c>
      <c r="W5" s="243"/>
    </row>
    <row r="6" spans="1:23" ht="65.25" customHeight="1" x14ac:dyDescent="0.25">
      <c r="A6" s="226" t="s">
        <v>480</v>
      </c>
      <c r="B6" s="221" t="s">
        <v>375</v>
      </c>
      <c r="C6" s="191" t="s">
        <v>162</v>
      </c>
      <c r="D6" s="191" t="s">
        <v>163</v>
      </c>
      <c r="E6" s="191">
        <v>10404000</v>
      </c>
      <c r="F6" s="191">
        <v>10404000</v>
      </c>
      <c r="G6" s="191">
        <v>0</v>
      </c>
      <c r="H6" s="196"/>
      <c r="I6" s="196"/>
      <c r="J6" s="196">
        <v>10404000</v>
      </c>
      <c r="K6" s="196"/>
      <c r="L6" s="202">
        <v>6126800</v>
      </c>
      <c r="M6" s="197"/>
      <c r="N6" s="198">
        <v>26934800</v>
      </c>
      <c r="O6" s="200">
        <v>4797400</v>
      </c>
      <c r="P6" s="200"/>
      <c r="Q6" s="200">
        <v>6936000</v>
      </c>
      <c r="R6" s="206"/>
      <c r="S6" s="200">
        <v>4392800</v>
      </c>
      <c r="T6" s="200"/>
      <c r="U6" s="212">
        <v>16126200</v>
      </c>
      <c r="V6" s="213">
        <v>10808600</v>
      </c>
      <c r="W6" s="175"/>
    </row>
    <row r="7" spans="1:23" ht="65.25" customHeight="1" x14ac:dyDescent="0.25">
      <c r="A7" s="226" t="s">
        <v>480</v>
      </c>
      <c r="B7" s="217" t="s">
        <v>375</v>
      </c>
      <c r="C7" s="177" t="s">
        <v>278</v>
      </c>
      <c r="D7" s="177" t="s">
        <v>437</v>
      </c>
      <c r="E7" s="185">
        <v>42980000</v>
      </c>
      <c r="F7" s="185">
        <v>42980000</v>
      </c>
      <c r="G7" s="185">
        <v>0</v>
      </c>
      <c r="H7" s="196"/>
      <c r="I7" s="196"/>
      <c r="J7" s="196"/>
      <c r="K7" s="196"/>
      <c r="L7" s="202"/>
      <c r="M7" s="197"/>
      <c r="N7" s="198">
        <v>42980000</v>
      </c>
      <c r="O7" s="200"/>
      <c r="P7" s="200">
        <v>0</v>
      </c>
      <c r="Q7" s="200"/>
      <c r="R7" s="206">
        <v>35840000</v>
      </c>
      <c r="S7" s="200"/>
      <c r="T7" s="200"/>
      <c r="U7" s="212">
        <v>35840000</v>
      </c>
      <c r="V7" s="213">
        <v>7140000</v>
      </c>
      <c r="W7" s="175"/>
    </row>
    <row r="8" spans="1:23" ht="65.25" customHeight="1" x14ac:dyDescent="0.25">
      <c r="A8" s="226" t="s">
        <v>480</v>
      </c>
      <c r="B8" s="230" t="s">
        <v>375</v>
      </c>
      <c r="C8" s="230" t="s">
        <v>200</v>
      </c>
      <c r="D8" s="230" t="s">
        <v>385</v>
      </c>
      <c r="E8" s="231">
        <v>33000000</v>
      </c>
      <c r="F8" s="231">
        <v>33000000</v>
      </c>
      <c r="G8" s="230">
        <v>0</v>
      </c>
      <c r="H8" s="196"/>
      <c r="I8" s="196"/>
      <c r="J8" s="196"/>
      <c r="K8" s="196">
        <v>13933333</v>
      </c>
      <c r="L8" s="202"/>
      <c r="M8" s="197"/>
      <c r="N8" s="198">
        <v>46933333</v>
      </c>
      <c r="O8" s="200"/>
      <c r="P8" s="200"/>
      <c r="Q8" s="200"/>
      <c r="R8" s="206">
        <v>46933333</v>
      </c>
      <c r="S8" s="200"/>
      <c r="T8" s="200"/>
      <c r="U8" s="212">
        <v>46933333</v>
      </c>
      <c r="V8" s="213">
        <v>0</v>
      </c>
      <c r="W8" s="227" t="s">
        <v>486</v>
      </c>
    </row>
    <row r="9" spans="1:23" ht="65.25" customHeight="1" x14ac:dyDescent="0.25">
      <c r="A9" s="226" t="s">
        <v>480</v>
      </c>
      <c r="B9" s="217" t="s">
        <v>375</v>
      </c>
      <c r="C9" s="177" t="s">
        <v>200</v>
      </c>
      <c r="D9" s="177" t="s">
        <v>201</v>
      </c>
      <c r="E9" s="185">
        <v>21000000</v>
      </c>
      <c r="F9" s="185">
        <v>21000000</v>
      </c>
      <c r="G9" s="185">
        <v>0</v>
      </c>
      <c r="H9" s="196"/>
      <c r="I9" s="196"/>
      <c r="J9" s="196">
        <v>21000000</v>
      </c>
      <c r="K9" s="196"/>
      <c r="L9" s="202"/>
      <c r="M9" s="197"/>
      <c r="N9" s="198">
        <v>42000000</v>
      </c>
      <c r="O9" s="200">
        <v>9683333</v>
      </c>
      <c r="P9" s="200"/>
      <c r="Q9" s="200">
        <v>0</v>
      </c>
      <c r="R9" s="206">
        <v>29883333</v>
      </c>
      <c r="S9" s="200"/>
      <c r="T9" s="200"/>
      <c r="U9" s="212">
        <v>39566666</v>
      </c>
      <c r="V9" s="213">
        <v>2433334</v>
      </c>
      <c r="W9" s="175" t="s">
        <v>487</v>
      </c>
    </row>
    <row r="10" spans="1:23" ht="65.25" customHeight="1" x14ac:dyDescent="0.25">
      <c r="A10" s="226" t="s">
        <v>480</v>
      </c>
      <c r="B10" s="217" t="s">
        <v>375</v>
      </c>
      <c r="C10" s="177" t="s">
        <v>187</v>
      </c>
      <c r="D10" s="177" t="s">
        <v>326</v>
      </c>
      <c r="E10" s="191">
        <v>7000000</v>
      </c>
      <c r="F10" s="191">
        <v>7000000</v>
      </c>
      <c r="G10" s="191">
        <v>0</v>
      </c>
      <c r="H10" s="196"/>
      <c r="I10" s="196"/>
      <c r="J10" s="196"/>
      <c r="K10" s="196"/>
      <c r="L10" s="202"/>
      <c r="M10" s="197"/>
      <c r="N10" s="198">
        <v>7000000</v>
      </c>
      <c r="O10" s="200">
        <v>5605308</v>
      </c>
      <c r="P10" s="200"/>
      <c r="Q10" s="200"/>
      <c r="R10" s="206"/>
      <c r="S10" s="200"/>
      <c r="T10" s="200"/>
      <c r="U10" s="212">
        <v>5605308</v>
      </c>
      <c r="V10" s="213">
        <v>1394692</v>
      </c>
      <c r="W10" s="175" t="s">
        <v>487</v>
      </c>
    </row>
    <row r="11" spans="1:23" ht="65.25" customHeight="1" x14ac:dyDescent="0.25">
      <c r="A11" s="226" t="s">
        <v>480</v>
      </c>
      <c r="B11" s="217" t="s">
        <v>375</v>
      </c>
      <c r="C11" s="177" t="s">
        <v>417</v>
      </c>
      <c r="D11" s="177" t="s">
        <v>327</v>
      </c>
      <c r="E11" s="191">
        <v>45000000</v>
      </c>
      <c r="F11" s="191">
        <v>45000000</v>
      </c>
      <c r="G11" s="191">
        <v>0</v>
      </c>
      <c r="H11" s="196"/>
      <c r="I11" s="196"/>
      <c r="J11" s="196"/>
      <c r="K11" s="196"/>
      <c r="L11" s="202"/>
      <c r="M11" s="197"/>
      <c r="N11" s="198">
        <v>45000000</v>
      </c>
      <c r="O11" s="200">
        <v>42608400</v>
      </c>
      <c r="P11" s="200"/>
      <c r="Q11" s="200"/>
      <c r="R11" s="206"/>
      <c r="S11" s="200"/>
      <c r="T11" s="200"/>
      <c r="U11" s="212">
        <v>42608400</v>
      </c>
      <c r="V11" s="213">
        <v>2391600</v>
      </c>
      <c r="W11" s="175" t="s">
        <v>487</v>
      </c>
    </row>
    <row r="12" spans="1:23" ht="65.25" customHeight="1" x14ac:dyDescent="0.25">
      <c r="A12" s="226" t="s">
        <v>480</v>
      </c>
      <c r="B12" s="203" t="s">
        <v>375</v>
      </c>
      <c r="C12" s="203" t="s">
        <v>416</v>
      </c>
      <c r="D12" s="203" t="s">
        <v>308</v>
      </c>
      <c r="E12" s="185">
        <v>7000000</v>
      </c>
      <c r="F12" s="185">
        <v>7000000</v>
      </c>
      <c r="G12" s="194">
        <v>0</v>
      </c>
      <c r="H12" s="196"/>
      <c r="I12" s="196"/>
      <c r="J12" s="196"/>
      <c r="K12" s="196"/>
      <c r="L12" s="202"/>
      <c r="M12" s="197"/>
      <c r="N12" s="198">
        <v>7000000</v>
      </c>
      <c r="O12" s="200"/>
      <c r="P12" s="200"/>
      <c r="Q12" s="200">
        <v>6316900</v>
      </c>
      <c r="R12" s="206"/>
      <c r="S12" s="200"/>
      <c r="T12" s="200"/>
      <c r="U12" s="212">
        <v>6316900</v>
      </c>
      <c r="V12" s="213">
        <v>683100</v>
      </c>
      <c r="W12" s="175" t="s">
        <v>487</v>
      </c>
    </row>
    <row r="13" spans="1:23" ht="65.25" customHeight="1" x14ac:dyDescent="0.25">
      <c r="A13" s="226" t="s">
        <v>480</v>
      </c>
      <c r="B13" s="219" t="s">
        <v>375</v>
      </c>
      <c r="C13" s="192" t="s">
        <v>415</v>
      </c>
      <c r="D13" s="192" t="s">
        <v>189</v>
      </c>
      <c r="E13" s="193">
        <v>65000000</v>
      </c>
      <c r="F13" s="193">
        <v>65000000</v>
      </c>
      <c r="G13" s="193">
        <v>0</v>
      </c>
      <c r="H13" s="196"/>
      <c r="I13" s="196"/>
      <c r="J13" s="196"/>
      <c r="K13" s="196"/>
      <c r="L13" s="202"/>
      <c r="M13" s="197"/>
      <c r="N13" s="198">
        <v>65000000</v>
      </c>
      <c r="O13" s="200">
        <v>65000000</v>
      </c>
      <c r="P13" s="200"/>
      <c r="Q13" s="200"/>
      <c r="R13" s="206"/>
      <c r="S13" s="200"/>
      <c r="T13" s="200"/>
      <c r="U13" s="212">
        <v>65000000</v>
      </c>
      <c r="V13" s="213">
        <v>0</v>
      </c>
      <c r="W13" s="228" t="s">
        <v>486</v>
      </c>
    </row>
    <row r="14" spans="1:23" ht="65.25" customHeight="1" x14ac:dyDescent="0.25">
      <c r="A14" s="226" t="s">
        <v>480</v>
      </c>
      <c r="B14" s="217" t="s">
        <v>375</v>
      </c>
      <c r="C14" s="177" t="s">
        <v>190</v>
      </c>
      <c r="D14" s="177" t="s">
        <v>325</v>
      </c>
      <c r="E14" s="191">
        <v>78000000</v>
      </c>
      <c r="F14" s="191">
        <v>78000000</v>
      </c>
      <c r="G14" s="191">
        <v>0</v>
      </c>
      <c r="H14" s="196"/>
      <c r="I14" s="196"/>
      <c r="J14" s="196"/>
      <c r="K14" s="196"/>
      <c r="L14" s="202"/>
      <c r="M14" s="197"/>
      <c r="N14" s="198">
        <v>78000000</v>
      </c>
      <c r="O14" s="200">
        <v>74970768</v>
      </c>
      <c r="P14" s="200"/>
      <c r="Q14" s="200"/>
      <c r="R14" s="206"/>
      <c r="S14" s="200"/>
      <c r="T14" s="200"/>
      <c r="U14" s="212">
        <v>74970768</v>
      </c>
      <c r="V14" s="213">
        <v>3029232</v>
      </c>
      <c r="W14" s="175" t="s">
        <v>487</v>
      </c>
    </row>
    <row r="15" spans="1:23" ht="65.25" customHeight="1" x14ac:dyDescent="0.25">
      <c r="A15" s="226" t="s">
        <v>480</v>
      </c>
      <c r="B15" s="219" t="s">
        <v>375</v>
      </c>
      <c r="C15" s="192">
        <v>93151516</v>
      </c>
      <c r="D15" s="192" t="s">
        <v>436</v>
      </c>
      <c r="E15" s="195">
        <v>0</v>
      </c>
      <c r="F15" s="195">
        <v>0</v>
      </c>
      <c r="G15" s="195">
        <v>0</v>
      </c>
      <c r="H15" s="196"/>
      <c r="I15" s="196"/>
      <c r="J15" s="196">
        <v>225000000</v>
      </c>
      <c r="K15" s="196"/>
      <c r="L15" s="202"/>
      <c r="M15" s="197"/>
      <c r="N15" s="198">
        <v>225000000</v>
      </c>
      <c r="O15" s="200"/>
      <c r="P15" s="200"/>
      <c r="Q15" s="200">
        <v>225000000</v>
      </c>
      <c r="R15" s="206"/>
      <c r="S15" s="200"/>
      <c r="T15" s="200"/>
      <c r="U15" s="212">
        <v>225000000</v>
      </c>
      <c r="V15" s="213">
        <v>0</v>
      </c>
      <c r="W15" s="228" t="s">
        <v>486</v>
      </c>
    </row>
    <row r="16" spans="1:23" ht="65.25" customHeight="1" x14ac:dyDescent="0.25">
      <c r="A16" s="226" t="s">
        <v>480</v>
      </c>
      <c r="B16" s="219" t="s">
        <v>375</v>
      </c>
      <c r="C16" s="192">
        <v>93151516</v>
      </c>
      <c r="D16" s="192" t="s">
        <v>435</v>
      </c>
      <c r="E16" s="195">
        <v>0</v>
      </c>
      <c r="F16" s="195">
        <v>0</v>
      </c>
      <c r="G16" s="195">
        <v>0</v>
      </c>
      <c r="H16" s="196"/>
      <c r="I16" s="196"/>
      <c r="J16" s="196">
        <v>19206500</v>
      </c>
      <c r="K16" s="196"/>
      <c r="L16" s="202"/>
      <c r="M16" s="197"/>
      <c r="N16" s="198">
        <v>19206500</v>
      </c>
      <c r="O16" s="200"/>
      <c r="P16" s="200"/>
      <c r="Q16" s="200">
        <v>19206500</v>
      </c>
      <c r="R16" s="206"/>
      <c r="S16" s="200"/>
      <c r="T16" s="200"/>
      <c r="U16" s="212">
        <v>19206500</v>
      </c>
      <c r="V16" s="213">
        <v>0</v>
      </c>
      <c r="W16" s="228" t="s">
        <v>486</v>
      </c>
    </row>
    <row r="17" spans="1:23" ht="65.25" customHeight="1" x14ac:dyDescent="0.25">
      <c r="A17" s="226"/>
      <c r="B17" s="222"/>
      <c r="C17" s="210"/>
      <c r="D17" s="210"/>
      <c r="E17" s="180"/>
      <c r="F17" s="176"/>
      <c r="G17" s="176"/>
      <c r="H17" s="207">
        <v>38000000</v>
      </c>
      <c r="I17" s="207">
        <v>203033449.74000001</v>
      </c>
      <c r="J17" s="207">
        <v>6119134289</v>
      </c>
      <c r="K17" s="207"/>
      <c r="L17" s="207"/>
      <c r="M17" s="207"/>
      <c r="N17" s="208">
        <v>41075166941.739998</v>
      </c>
      <c r="O17" s="209">
        <v>235040008</v>
      </c>
      <c r="P17" s="209">
        <v>0</v>
      </c>
      <c r="Q17" s="209">
        <v>302031400</v>
      </c>
      <c r="R17" s="209">
        <v>122709999</v>
      </c>
      <c r="S17" s="209">
        <v>13092800</v>
      </c>
      <c r="T17" s="209">
        <v>0</v>
      </c>
      <c r="U17" s="224">
        <v>672874207</v>
      </c>
      <c r="V17" s="223">
        <v>40402292734.739998</v>
      </c>
      <c r="W17" s="2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7"/>
  <sheetViews>
    <sheetView workbookViewId="0">
      <selection activeCell="A7" sqref="A7"/>
    </sheetView>
  </sheetViews>
  <sheetFormatPr baseColWidth="10" defaultRowHeight="15" x14ac:dyDescent="0.25"/>
  <cols>
    <col min="4" max="4" width="121" customWidth="1"/>
    <col min="18" max="18" width="14.140625" bestFit="1" customWidth="1"/>
    <col min="19" max="19" width="15.140625" bestFit="1" customWidth="1"/>
  </cols>
  <sheetData>
    <row r="1" spans="1:14" x14ac:dyDescent="0.25">
      <c r="A1" s="68" t="s">
        <v>499</v>
      </c>
      <c r="B1" s="68" t="s">
        <v>369</v>
      </c>
      <c r="C1" s="68" t="s">
        <v>0</v>
      </c>
      <c r="D1" s="68" t="s">
        <v>1</v>
      </c>
      <c r="E1" s="68" t="s">
        <v>309</v>
      </c>
      <c r="F1" s="68" t="s">
        <v>310</v>
      </c>
      <c r="G1" s="68" t="s">
        <v>311</v>
      </c>
      <c r="H1" s="68" t="s">
        <v>312</v>
      </c>
      <c r="I1" s="68" t="s">
        <v>313</v>
      </c>
      <c r="J1" s="68" t="s">
        <v>314</v>
      </c>
      <c r="K1" s="68" t="s">
        <v>315</v>
      </c>
      <c r="L1" s="68" t="s">
        <v>367</v>
      </c>
      <c r="M1" s="68" t="s">
        <v>316</v>
      </c>
      <c r="N1" s="68" t="s">
        <v>321</v>
      </c>
    </row>
    <row r="2" spans="1:14" x14ac:dyDescent="0.25">
      <c r="A2" s="68">
        <v>786</v>
      </c>
      <c r="B2" s="68" t="s">
        <v>441</v>
      </c>
      <c r="C2" s="68" t="s">
        <v>492</v>
      </c>
      <c r="D2" s="68" t="s">
        <v>493</v>
      </c>
      <c r="E2" s="68">
        <v>0</v>
      </c>
      <c r="F2" s="68">
        <v>0</v>
      </c>
      <c r="G2" s="68" t="s">
        <v>331</v>
      </c>
      <c r="H2" s="68">
        <v>24</v>
      </c>
      <c r="I2" s="68" t="s">
        <v>475</v>
      </c>
      <c r="J2" s="68">
        <v>2024</v>
      </c>
      <c r="K2" s="68" t="s">
        <v>494</v>
      </c>
      <c r="L2" s="68" t="s">
        <v>368</v>
      </c>
      <c r="M2" s="68"/>
      <c r="N2" s="68" t="s">
        <v>521</v>
      </c>
    </row>
    <row r="3" spans="1:14" x14ac:dyDescent="0.25">
      <c r="A3" s="68">
        <v>781</v>
      </c>
      <c r="B3" s="68" t="s">
        <v>441</v>
      </c>
      <c r="C3" s="68" t="s">
        <v>118</v>
      </c>
      <c r="D3" s="68" t="s">
        <v>227</v>
      </c>
      <c r="E3" s="68">
        <v>0</v>
      </c>
      <c r="F3" s="68" t="s">
        <v>250</v>
      </c>
      <c r="G3" s="68" t="s">
        <v>331</v>
      </c>
      <c r="H3" s="68">
        <v>24</v>
      </c>
      <c r="I3" s="68" t="s">
        <v>475</v>
      </c>
      <c r="J3" s="68">
        <v>2024</v>
      </c>
      <c r="K3" s="68" t="s">
        <v>320</v>
      </c>
      <c r="L3" s="68" t="s">
        <v>368</v>
      </c>
      <c r="M3" s="68"/>
      <c r="N3" s="68" t="s">
        <v>514</v>
      </c>
    </row>
    <row r="4" spans="1:14" x14ac:dyDescent="0.25">
      <c r="A4" s="68">
        <v>1233</v>
      </c>
      <c r="B4" s="68" t="s">
        <v>441</v>
      </c>
      <c r="C4" s="68" t="s">
        <v>118</v>
      </c>
      <c r="D4" s="68" t="s">
        <v>443</v>
      </c>
      <c r="E4" s="68">
        <v>0</v>
      </c>
      <c r="F4" s="68" t="s">
        <v>347</v>
      </c>
      <c r="G4" s="68" t="s">
        <v>348</v>
      </c>
      <c r="H4" s="68">
        <v>8</v>
      </c>
      <c r="I4" s="68" t="s">
        <v>338</v>
      </c>
      <c r="J4" s="68">
        <v>2024</v>
      </c>
      <c r="K4" s="68" t="s">
        <v>349</v>
      </c>
      <c r="L4" s="68" t="s">
        <v>368</v>
      </c>
      <c r="M4" s="68"/>
      <c r="N4" s="68" t="s">
        <v>505</v>
      </c>
    </row>
    <row r="5" spans="1:14" x14ac:dyDescent="0.25">
      <c r="A5" s="68">
        <v>805</v>
      </c>
      <c r="B5" s="68" t="s">
        <v>441</v>
      </c>
      <c r="C5" s="68" t="s">
        <v>118</v>
      </c>
      <c r="D5" s="68" t="s">
        <v>497</v>
      </c>
      <c r="E5" s="68">
        <v>0</v>
      </c>
      <c r="F5" s="68" t="s">
        <v>250</v>
      </c>
      <c r="G5" s="68" t="s">
        <v>355</v>
      </c>
      <c r="H5" s="68">
        <v>26</v>
      </c>
      <c r="I5" s="68" t="s">
        <v>475</v>
      </c>
      <c r="J5" s="68">
        <v>2024</v>
      </c>
      <c r="K5" s="68" t="s">
        <v>498</v>
      </c>
      <c r="L5" s="68" t="s">
        <v>368</v>
      </c>
      <c r="M5" s="68"/>
      <c r="N5" s="68" t="s">
        <v>512</v>
      </c>
    </row>
    <row r="6" spans="1:14" x14ac:dyDescent="0.25">
      <c r="A6" s="68">
        <v>789</v>
      </c>
      <c r="B6" s="68" t="s">
        <v>441</v>
      </c>
      <c r="C6" s="68" t="s">
        <v>400</v>
      </c>
      <c r="D6" s="68" t="s">
        <v>462</v>
      </c>
      <c r="E6" s="68">
        <v>0</v>
      </c>
      <c r="F6" s="68" t="s">
        <v>250</v>
      </c>
      <c r="G6" s="68" t="s">
        <v>331</v>
      </c>
      <c r="H6" s="68">
        <v>24</v>
      </c>
      <c r="I6" s="68" t="s">
        <v>475</v>
      </c>
      <c r="J6" s="68">
        <v>2024</v>
      </c>
      <c r="K6" s="68" t="s">
        <v>365</v>
      </c>
      <c r="L6" s="68" t="s">
        <v>368</v>
      </c>
      <c r="M6" s="68"/>
      <c r="N6" s="68" t="s">
        <v>511</v>
      </c>
    </row>
    <row r="7" spans="1:14" x14ac:dyDescent="0.25">
      <c r="A7" s="68">
        <v>1237</v>
      </c>
      <c r="B7" s="68" t="s">
        <v>441</v>
      </c>
      <c r="C7" s="68" t="s">
        <v>118</v>
      </c>
      <c r="D7" s="68" t="s">
        <v>228</v>
      </c>
      <c r="E7" s="68">
        <v>3132000</v>
      </c>
      <c r="F7" s="68" t="s">
        <v>317</v>
      </c>
      <c r="G7" s="68" t="s">
        <v>445</v>
      </c>
      <c r="H7" s="68">
        <v>14</v>
      </c>
      <c r="I7" s="68" t="s">
        <v>364</v>
      </c>
      <c r="J7" s="68">
        <v>2024</v>
      </c>
      <c r="K7" s="68" t="s">
        <v>350</v>
      </c>
      <c r="L7" s="68" t="s">
        <v>368</v>
      </c>
      <c r="M7" s="68"/>
      <c r="N7" s="68" t="s">
        <v>523</v>
      </c>
    </row>
    <row r="8" spans="1:14" x14ac:dyDescent="0.25">
      <c r="A8" s="68">
        <v>1236</v>
      </c>
      <c r="B8" s="68" t="s">
        <v>441</v>
      </c>
      <c r="C8" s="68" t="s">
        <v>118</v>
      </c>
      <c r="D8" s="68" t="s">
        <v>228</v>
      </c>
      <c r="E8" s="68">
        <v>3915000</v>
      </c>
      <c r="F8" s="68" t="s">
        <v>317</v>
      </c>
      <c r="G8" s="68" t="s">
        <v>445</v>
      </c>
      <c r="H8" s="68">
        <v>14</v>
      </c>
      <c r="I8" s="68" t="s">
        <v>364</v>
      </c>
      <c r="J8" s="68">
        <v>2024</v>
      </c>
      <c r="K8" s="68" t="s">
        <v>350</v>
      </c>
      <c r="L8" s="68" t="s">
        <v>368</v>
      </c>
      <c r="M8" s="68"/>
      <c r="N8" s="68" t="s">
        <v>523</v>
      </c>
    </row>
    <row r="9" spans="1:14" x14ac:dyDescent="0.25">
      <c r="A9" s="68">
        <v>1235</v>
      </c>
      <c r="B9" s="68" t="s">
        <v>441</v>
      </c>
      <c r="C9" s="68" t="s">
        <v>118</v>
      </c>
      <c r="D9" s="68" t="s">
        <v>228</v>
      </c>
      <c r="E9" s="68">
        <v>3132000</v>
      </c>
      <c r="F9" s="68" t="s">
        <v>317</v>
      </c>
      <c r="G9" s="68" t="s">
        <v>445</v>
      </c>
      <c r="H9" s="68">
        <v>14</v>
      </c>
      <c r="I9" s="68" t="s">
        <v>364</v>
      </c>
      <c r="J9" s="68">
        <v>2024</v>
      </c>
      <c r="K9" s="68" t="s">
        <v>350</v>
      </c>
      <c r="L9" s="68" t="s">
        <v>368</v>
      </c>
      <c r="M9" s="68"/>
      <c r="N9" s="68" t="s">
        <v>523</v>
      </c>
    </row>
    <row r="10" spans="1:14" s="244" customFormat="1" x14ac:dyDescent="0.25">
      <c r="A10" s="97">
        <v>802</v>
      </c>
      <c r="B10" s="97" t="s">
        <v>441</v>
      </c>
      <c r="C10" s="97" t="s">
        <v>117</v>
      </c>
      <c r="D10" s="97" t="s">
        <v>226</v>
      </c>
      <c r="E10" s="97">
        <v>0</v>
      </c>
      <c r="F10" s="97" t="s">
        <v>490</v>
      </c>
      <c r="G10" s="97" t="s">
        <v>355</v>
      </c>
      <c r="H10" s="97">
        <v>26</v>
      </c>
      <c r="I10" s="97" t="s">
        <v>475</v>
      </c>
      <c r="J10" s="97">
        <v>2024</v>
      </c>
      <c r="K10" s="97" t="s">
        <v>496</v>
      </c>
      <c r="L10" s="97" t="s">
        <v>368</v>
      </c>
      <c r="M10" s="97"/>
      <c r="N10" s="97" t="s">
        <v>522</v>
      </c>
    </row>
    <row r="11" spans="1:14" s="244" customFormat="1" x14ac:dyDescent="0.25">
      <c r="A11" s="97">
        <v>801</v>
      </c>
      <c r="B11" s="97" t="s">
        <v>441</v>
      </c>
      <c r="C11" s="97" t="s">
        <v>117</v>
      </c>
      <c r="D11" s="97" t="s">
        <v>226</v>
      </c>
      <c r="E11" s="97">
        <v>0</v>
      </c>
      <c r="F11" s="97" t="s">
        <v>490</v>
      </c>
      <c r="G11" s="97" t="s">
        <v>355</v>
      </c>
      <c r="H11" s="97">
        <v>26</v>
      </c>
      <c r="I11" s="97" t="s">
        <v>475</v>
      </c>
      <c r="J11" s="97">
        <v>2024</v>
      </c>
      <c r="K11" s="97" t="s">
        <v>496</v>
      </c>
      <c r="L11" s="97" t="s">
        <v>368</v>
      </c>
      <c r="M11" s="97"/>
      <c r="N11" s="97" t="s">
        <v>519</v>
      </c>
    </row>
    <row r="12" spans="1:14" s="244" customFormat="1" x14ac:dyDescent="0.25">
      <c r="A12" s="97">
        <v>800</v>
      </c>
      <c r="B12" s="97" t="s">
        <v>441</v>
      </c>
      <c r="C12" s="97" t="s">
        <v>117</v>
      </c>
      <c r="D12" s="97" t="s">
        <v>226</v>
      </c>
      <c r="E12" s="97">
        <v>0</v>
      </c>
      <c r="F12" s="97" t="s">
        <v>490</v>
      </c>
      <c r="G12" s="97" t="s">
        <v>355</v>
      </c>
      <c r="H12" s="97">
        <v>26</v>
      </c>
      <c r="I12" s="97" t="s">
        <v>475</v>
      </c>
      <c r="J12" s="97">
        <v>2024</v>
      </c>
      <c r="K12" s="97" t="s">
        <v>496</v>
      </c>
      <c r="L12" s="97" t="s">
        <v>368</v>
      </c>
      <c r="M12" s="97"/>
      <c r="N12" s="97" t="s">
        <v>519</v>
      </c>
    </row>
    <row r="13" spans="1:14" s="244" customFormat="1" x14ac:dyDescent="0.25">
      <c r="A13" s="97">
        <v>799</v>
      </c>
      <c r="B13" s="97" t="s">
        <v>441</v>
      </c>
      <c r="C13" s="97" t="s">
        <v>117</v>
      </c>
      <c r="D13" s="97" t="s">
        <v>226</v>
      </c>
      <c r="E13" s="97">
        <v>0</v>
      </c>
      <c r="F13" s="97" t="s">
        <v>490</v>
      </c>
      <c r="G13" s="97" t="s">
        <v>355</v>
      </c>
      <c r="H13" s="97">
        <v>26</v>
      </c>
      <c r="I13" s="97" t="s">
        <v>475</v>
      </c>
      <c r="J13" s="97">
        <v>2024</v>
      </c>
      <c r="K13" s="97" t="s">
        <v>496</v>
      </c>
      <c r="L13" s="97" t="s">
        <v>368</v>
      </c>
      <c r="M13" s="97"/>
      <c r="N13" s="97" t="s">
        <v>519</v>
      </c>
    </row>
    <row r="14" spans="1:14" s="244" customFormat="1" x14ac:dyDescent="0.25">
      <c r="A14" s="97">
        <v>798</v>
      </c>
      <c r="B14" s="97" t="s">
        <v>441</v>
      </c>
      <c r="C14" s="97" t="s">
        <v>117</v>
      </c>
      <c r="D14" s="97" t="s">
        <v>226</v>
      </c>
      <c r="E14" s="97">
        <v>0</v>
      </c>
      <c r="F14" s="97" t="s">
        <v>490</v>
      </c>
      <c r="G14" s="97" t="s">
        <v>355</v>
      </c>
      <c r="H14" s="97">
        <v>26</v>
      </c>
      <c r="I14" s="97" t="s">
        <v>475</v>
      </c>
      <c r="J14" s="97">
        <v>2024</v>
      </c>
      <c r="K14" s="97" t="s">
        <v>496</v>
      </c>
      <c r="L14" s="97" t="s">
        <v>368</v>
      </c>
      <c r="M14" s="97"/>
      <c r="N14" s="97" t="s">
        <v>519</v>
      </c>
    </row>
    <row r="15" spans="1:14" s="244" customFormat="1" x14ac:dyDescent="0.25">
      <c r="A15" s="97">
        <v>797</v>
      </c>
      <c r="B15" s="97" t="s">
        <v>441</v>
      </c>
      <c r="C15" s="97" t="s">
        <v>117</v>
      </c>
      <c r="D15" s="97" t="s">
        <v>226</v>
      </c>
      <c r="E15" s="97">
        <v>0</v>
      </c>
      <c r="F15" s="97" t="s">
        <v>490</v>
      </c>
      <c r="G15" s="97" t="s">
        <v>355</v>
      </c>
      <c r="H15" s="97">
        <v>26</v>
      </c>
      <c r="I15" s="97" t="s">
        <v>475</v>
      </c>
      <c r="J15" s="97">
        <v>2024</v>
      </c>
      <c r="K15" s="97" t="s">
        <v>496</v>
      </c>
      <c r="L15" s="97" t="s">
        <v>368</v>
      </c>
      <c r="M15" s="97"/>
      <c r="N15" s="97" t="s">
        <v>519</v>
      </c>
    </row>
    <row r="16" spans="1:14" s="244" customFormat="1" x14ac:dyDescent="0.25">
      <c r="A16" s="97">
        <v>796</v>
      </c>
      <c r="B16" s="97" t="s">
        <v>441</v>
      </c>
      <c r="C16" s="97" t="s">
        <v>117</v>
      </c>
      <c r="D16" s="97" t="s">
        <v>226</v>
      </c>
      <c r="E16" s="97">
        <v>0</v>
      </c>
      <c r="F16" s="97" t="s">
        <v>490</v>
      </c>
      <c r="G16" s="97" t="s">
        <v>355</v>
      </c>
      <c r="H16" s="97">
        <v>26</v>
      </c>
      <c r="I16" s="97" t="s">
        <v>475</v>
      </c>
      <c r="J16" s="97">
        <v>2024</v>
      </c>
      <c r="K16" s="97" t="s">
        <v>496</v>
      </c>
      <c r="L16" s="97" t="s">
        <v>368</v>
      </c>
      <c r="M16" s="97"/>
      <c r="N16" s="97" t="s">
        <v>519</v>
      </c>
    </row>
    <row r="17" spans="1:19" s="244" customFormat="1" x14ac:dyDescent="0.25">
      <c r="A17" s="97">
        <v>795</v>
      </c>
      <c r="B17" s="97" t="s">
        <v>441</v>
      </c>
      <c r="C17" s="97" t="s">
        <v>117</v>
      </c>
      <c r="D17" s="97" t="s">
        <v>226</v>
      </c>
      <c r="E17" s="97">
        <v>0</v>
      </c>
      <c r="F17" s="97" t="s">
        <v>490</v>
      </c>
      <c r="G17" s="97" t="s">
        <v>355</v>
      </c>
      <c r="H17" s="97">
        <v>26</v>
      </c>
      <c r="I17" s="97" t="s">
        <v>475</v>
      </c>
      <c r="J17" s="97">
        <v>2024</v>
      </c>
      <c r="K17" s="97" t="s">
        <v>496</v>
      </c>
      <c r="L17" s="97" t="s">
        <v>368</v>
      </c>
      <c r="M17" s="97"/>
      <c r="N17" s="97" t="s">
        <v>519</v>
      </c>
    </row>
    <row r="18" spans="1:19" s="244" customFormat="1" x14ac:dyDescent="0.25">
      <c r="A18" s="97">
        <v>794</v>
      </c>
      <c r="B18" s="97" t="s">
        <v>441</v>
      </c>
      <c r="C18" s="97" t="s">
        <v>117</v>
      </c>
      <c r="D18" s="97" t="s">
        <v>226</v>
      </c>
      <c r="E18" s="97">
        <v>0</v>
      </c>
      <c r="F18" s="97" t="s">
        <v>490</v>
      </c>
      <c r="G18" s="97" t="s">
        <v>355</v>
      </c>
      <c r="H18" s="97">
        <v>26</v>
      </c>
      <c r="I18" s="97" t="s">
        <v>475</v>
      </c>
      <c r="J18" s="97">
        <v>2024</v>
      </c>
      <c r="K18" s="97" t="s">
        <v>496</v>
      </c>
      <c r="L18" s="97" t="s">
        <v>368</v>
      </c>
      <c r="M18" s="97"/>
      <c r="N18" s="97" t="s">
        <v>519</v>
      </c>
    </row>
    <row r="19" spans="1:19" s="244" customFormat="1" x14ac:dyDescent="0.25">
      <c r="A19" s="97">
        <v>793</v>
      </c>
      <c r="B19" s="97" t="s">
        <v>441</v>
      </c>
      <c r="C19" s="97" t="s">
        <v>117</v>
      </c>
      <c r="D19" s="97" t="s">
        <v>226</v>
      </c>
      <c r="E19" s="97">
        <v>0</v>
      </c>
      <c r="F19" s="97" t="s">
        <v>490</v>
      </c>
      <c r="G19" s="97" t="s">
        <v>355</v>
      </c>
      <c r="H19" s="97">
        <v>26</v>
      </c>
      <c r="I19" s="97" t="s">
        <v>475</v>
      </c>
      <c r="J19" s="97">
        <v>2024</v>
      </c>
      <c r="K19" s="97" t="s">
        <v>496</v>
      </c>
      <c r="L19" s="97" t="s">
        <v>368</v>
      </c>
      <c r="M19" s="97"/>
      <c r="N19" s="97" t="s">
        <v>519</v>
      </c>
      <c r="S19" s="245"/>
    </row>
    <row r="20" spans="1:19" s="244" customFormat="1" x14ac:dyDescent="0.25">
      <c r="A20" s="97">
        <v>792</v>
      </c>
      <c r="B20" s="97" t="s">
        <v>441</v>
      </c>
      <c r="C20" s="97" t="s">
        <v>117</v>
      </c>
      <c r="D20" s="97" t="s">
        <v>226</v>
      </c>
      <c r="E20" s="97">
        <v>0</v>
      </c>
      <c r="F20" s="97" t="s">
        <v>490</v>
      </c>
      <c r="G20" s="97" t="s">
        <v>355</v>
      </c>
      <c r="H20" s="97">
        <v>26</v>
      </c>
      <c r="I20" s="97" t="s">
        <v>475</v>
      </c>
      <c r="J20" s="97">
        <v>2024</v>
      </c>
      <c r="K20" s="97" t="s">
        <v>496</v>
      </c>
      <c r="L20" s="97" t="s">
        <v>368</v>
      </c>
      <c r="M20" s="97"/>
      <c r="N20" s="97" t="s">
        <v>519</v>
      </c>
      <c r="S20" s="245"/>
    </row>
    <row r="21" spans="1:19" s="244" customFormat="1" x14ac:dyDescent="0.25">
      <c r="A21" s="97">
        <v>791</v>
      </c>
      <c r="B21" s="97" t="s">
        <v>441</v>
      </c>
      <c r="C21" s="97" t="s">
        <v>117</v>
      </c>
      <c r="D21" s="97" t="s">
        <v>226</v>
      </c>
      <c r="E21" s="97">
        <v>0</v>
      </c>
      <c r="F21" s="97" t="s">
        <v>490</v>
      </c>
      <c r="G21" s="97" t="s">
        <v>355</v>
      </c>
      <c r="H21" s="97">
        <v>26</v>
      </c>
      <c r="I21" s="97" t="s">
        <v>475</v>
      </c>
      <c r="J21" s="97">
        <v>2024</v>
      </c>
      <c r="K21" s="97" t="s">
        <v>496</v>
      </c>
      <c r="L21" s="97" t="s">
        <v>368</v>
      </c>
      <c r="M21" s="97"/>
      <c r="N21" s="97" t="s">
        <v>519</v>
      </c>
      <c r="S21" s="245">
        <f>12600000*13</f>
        <v>163800000</v>
      </c>
    </row>
    <row r="22" spans="1:19" s="244" customFormat="1" x14ac:dyDescent="0.25">
      <c r="A22" s="97">
        <v>790</v>
      </c>
      <c r="B22" s="97" t="s">
        <v>441</v>
      </c>
      <c r="C22" s="97" t="s">
        <v>117</v>
      </c>
      <c r="D22" s="97" t="s">
        <v>226</v>
      </c>
      <c r="E22" s="97">
        <v>0</v>
      </c>
      <c r="F22" s="97" t="s">
        <v>490</v>
      </c>
      <c r="G22" s="97" t="s">
        <v>355</v>
      </c>
      <c r="H22" s="97">
        <v>26</v>
      </c>
      <c r="I22" s="97" t="s">
        <v>475</v>
      </c>
      <c r="J22" s="97">
        <v>2024</v>
      </c>
      <c r="K22" s="97" t="s">
        <v>496</v>
      </c>
      <c r="L22" s="97" t="s">
        <v>368</v>
      </c>
      <c r="M22" s="97"/>
      <c r="N22" s="97" t="s">
        <v>519</v>
      </c>
      <c r="S22" s="245">
        <f>+S21+12747000+7284000</f>
        <v>183831000</v>
      </c>
    </row>
    <row r="23" spans="1:19" s="244" customFormat="1" x14ac:dyDescent="0.25">
      <c r="A23" s="97">
        <v>780</v>
      </c>
      <c r="B23" s="97" t="s">
        <v>441</v>
      </c>
      <c r="C23" s="97" t="s">
        <v>117</v>
      </c>
      <c r="D23" s="97" t="s">
        <v>226</v>
      </c>
      <c r="E23" s="97">
        <v>0</v>
      </c>
      <c r="F23" s="97" t="s">
        <v>476</v>
      </c>
      <c r="G23" s="97" t="s">
        <v>477</v>
      </c>
      <c r="H23" s="97">
        <v>7</v>
      </c>
      <c r="I23" s="97" t="s">
        <v>475</v>
      </c>
      <c r="J23" s="97">
        <v>2024</v>
      </c>
      <c r="K23" s="97" t="s">
        <v>461</v>
      </c>
      <c r="L23" s="97" t="s">
        <v>368</v>
      </c>
      <c r="M23" s="97"/>
      <c r="N23" s="97" t="s">
        <v>520</v>
      </c>
      <c r="S23" s="245"/>
    </row>
    <row r="24" spans="1:19" s="244" customFormat="1" x14ac:dyDescent="0.25">
      <c r="A24" s="97">
        <v>692</v>
      </c>
      <c r="B24" s="97" t="s">
        <v>455</v>
      </c>
      <c r="C24" s="97" t="s">
        <v>117</v>
      </c>
      <c r="D24" s="97" t="s">
        <v>226</v>
      </c>
      <c r="E24" s="97">
        <v>0</v>
      </c>
      <c r="F24" s="97" t="s">
        <v>456</v>
      </c>
      <c r="G24" s="97" t="s">
        <v>457</v>
      </c>
      <c r="H24" s="97">
        <v>20</v>
      </c>
      <c r="I24" s="97" t="s">
        <v>364</v>
      </c>
      <c r="J24" s="97">
        <v>2024</v>
      </c>
      <c r="K24" s="97" t="s">
        <v>319</v>
      </c>
      <c r="L24" s="97" t="s">
        <v>454</v>
      </c>
      <c r="M24" s="97"/>
      <c r="N24" s="97" t="s">
        <v>510</v>
      </c>
      <c r="S24" s="245"/>
    </row>
    <row r="25" spans="1:19" x14ac:dyDescent="0.25">
      <c r="A25" s="68">
        <v>785</v>
      </c>
      <c r="B25" s="68" t="s">
        <v>441</v>
      </c>
      <c r="C25" s="68" t="s">
        <v>117</v>
      </c>
      <c r="D25" s="68" t="s">
        <v>216</v>
      </c>
      <c r="E25" s="68">
        <v>0</v>
      </c>
      <c r="F25" s="68" t="s">
        <v>490</v>
      </c>
      <c r="G25" s="68" t="s">
        <v>331</v>
      </c>
      <c r="H25" s="68">
        <v>24</v>
      </c>
      <c r="I25" s="68" t="s">
        <v>475</v>
      </c>
      <c r="J25" s="68">
        <v>2024</v>
      </c>
      <c r="K25" s="68" t="s">
        <v>489</v>
      </c>
      <c r="L25" s="68" t="s">
        <v>368</v>
      </c>
      <c r="M25" s="68"/>
      <c r="N25" s="68" t="s">
        <v>516</v>
      </c>
      <c r="S25" s="133"/>
    </row>
    <row r="26" spans="1:19" x14ac:dyDescent="0.25">
      <c r="A26" s="68">
        <v>784</v>
      </c>
      <c r="B26" s="68" t="s">
        <v>441</v>
      </c>
      <c r="C26" s="68" t="s">
        <v>117</v>
      </c>
      <c r="D26" s="68" t="s">
        <v>216</v>
      </c>
      <c r="E26" s="68">
        <v>0</v>
      </c>
      <c r="F26" s="68" t="s">
        <v>490</v>
      </c>
      <c r="G26" s="68" t="s">
        <v>331</v>
      </c>
      <c r="H26" s="68">
        <v>24</v>
      </c>
      <c r="I26" s="68" t="s">
        <v>475</v>
      </c>
      <c r="J26" s="68">
        <v>2024</v>
      </c>
      <c r="K26" s="68" t="s">
        <v>489</v>
      </c>
      <c r="L26" s="68" t="s">
        <v>368</v>
      </c>
      <c r="M26" s="68"/>
      <c r="N26" s="68" t="s">
        <v>516</v>
      </c>
    </row>
    <row r="27" spans="1:19" s="244" customFormat="1" x14ac:dyDescent="0.25">
      <c r="A27" s="97">
        <v>804</v>
      </c>
      <c r="B27" s="97" t="s">
        <v>441</v>
      </c>
      <c r="C27" s="97" t="s">
        <v>117</v>
      </c>
      <c r="D27" s="97" t="s">
        <v>240</v>
      </c>
      <c r="E27" s="97">
        <v>0</v>
      </c>
      <c r="F27" s="97" t="s">
        <v>490</v>
      </c>
      <c r="G27" s="97" t="s">
        <v>355</v>
      </c>
      <c r="H27" s="97">
        <v>26</v>
      </c>
      <c r="I27" s="97" t="s">
        <v>475</v>
      </c>
      <c r="J27" s="97">
        <v>2024</v>
      </c>
      <c r="K27" s="97" t="s">
        <v>496</v>
      </c>
      <c r="L27" s="97" t="s">
        <v>368</v>
      </c>
      <c r="M27" s="97"/>
      <c r="N27" s="97" t="s">
        <v>517</v>
      </c>
      <c r="R27" s="245">
        <f>19500000+10500000+24375000</f>
        <v>54375000</v>
      </c>
    </row>
    <row r="28" spans="1:19" s="244" customFormat="1" x14ac:dyDescent="0.25">
      <c r="A28" s="97">
        <v>803</v>
      </c>
      <c r="B28" s="97" t="s">
        <v>441</v>
      </c>
      <c r="C28" s="97" t="s">
        <v>117</v>
      </c>
      <c r="D28" s="97" t="s">
        <v>240</v>
      </c>
      <c r="E28" s="97">
        <v>0</v>
      </c>
      <c r="F28" s="97" t="s">
        <v>490</v>
      </c>
      <c r="G28" s="97" t="s">
        <v>355</v>
      </c>
      <c r="H28" s="97">
        <v>26</v>
      </c>
      <c r="I28" s="97" t="s">
        <v>475</v>
      </c>
      <c r="J28" s="97">
        <v>2024</v>
      </c>
      <c r="K28" s="97" t="s">
        <v>496</v>
      </c>
      <c r="L28" s="97" t="s">
        <v>368</v>
      </c>
      <c r="M28" s="97"/>
      <c r="N28" s="97" t="s">
        <v>518</v>
      </c>
    </row>
    <row r="29" spans="1:19" s="244" customFormat="1" x14ac:dyDescent="0.25">
      <c r="A29" s="97">
        <v>779</v>
      </c>
      <c r="B29" s="97" t="s">
        <v>441</v>
      </c>
      <c r="C29" s="97" t="s">
        <v>117</v>
      </c>
      <c r="D29" s="97" t="s">
        <v>240</v>
      </c>
      <c r="E29" s="97">
        <v>0</v>
      </c>
      <c r="F29" s="97" t="s">
        <v>243</v>
      </c>
      <c r="G29" s="97" t="s">
        <v>472</v>
      </c>
      <c r="H29" s="97">
        <v>24</v>
      </c>
      <c r="I29" s="97" t="s">
        <v>469</v>
      </c>
      <c r="J29" s="97">
        <v>2024</v>
      </c>
      <c r="K29" s="97" t="s">
        <v>319</v>
      </c>
      <c r="L29" s="97" t="s">
        <v>368</v>
      </c>
      <c r="M29" s="97"/>
      <c r="N29" s="97" t="s">
        <v>508</v>
      </c>
    </row>
    <row r="30" spans="1:19" x14ac:dyDescent="0.25">
      <c r="A30" s="68">
        <v>1232</v>
      </c>
      <c r="B30" s="68" t="s">
        <v>441</v>
      </c>
      <c r="C30" s="68" t="s">
        <v>132</v>
      </c>
      <c r="D30" s="68" t="s">
        <v>444</v>
      </c>
      <c r="E30" s="68">
        <v>81700000</v>
      </c>
      <c r="F30" s="68" t="s">
        <v>330</v>
      </c>
      <c r="G30" s="68" t="s">
        <v>329</v>
      </c>
      <c r="H30" s="68">
        <v>18</v>
      </c>
      <c r="I30" s="68" t="s">
        <v>322</v>
      </c>
      <c r="J30" s="68">
        <v>2024</v>
      </c>
      <c r="K30" s="68" t="s">
        <v>319</v>
      </c>
      <c r="L30" s="68" t="s">
        <v>368</v>
      </c>
      <c r="M30" s="68"/>
      <c r="N30" s="68" t="s">
        <v>509</v>
      </c>
    </row>
    <row r="31" spans="1:19" x14ac:dyDescent="0.25">
      <c r="A31" s="68">
        <v>787</v>
      </c>
      <c r="B31" s="68" t="s">
        <v>441</v>
      </c>
      <c r="C31" s="68" t="s">
        <v>138</v>
      </c>
      <c r="D31" s="68" t="s">
        <v>305</v>
      </c>
      <c r="E31" s="68">
        <v>0</v>
      </c>
      <c r="F31" s="68" t="s">
        <v>490</v>
      </c>
      <c r="G31" s="68" t="s">
        <v>331</v>
      </c>
      <c r="H31" s="68">
        <v>24</v>
      </c>
      <c r="I31" s="68" t="s">
        <v>475</v>
      </c>
      <c r="J31" s="68">
        <v>2024</v>
      </c>
      <c r="K31" s="68" t="s">
        <v>495</v>
      </c>
      <c r="L31" s="68" t="s">
        <v>368</v>
      </c>
      <c r="M31" s="68" t="s">
        <v>502</v>
      </c>
      <c r="N31" s="68"/>
    </row>
    <row r="32" spans="1:19" x14ac:dyDescent="0.25">
      <c r="A32" s="68">
        <v>782</v>
      </c>
      <c r="B32" s="68" t="s">
        <v>441</v>
      </c>
      <c r="C32" s="68" t="s">
        <v>121</v>
      </c>
      <c r="D32" s="68" t="s">
        <v>218</v>
      </c>
      <c r="E32" s="68">
        <v>0</v>
      </c>
      <c r="F32" s="68" t="s">
        <v>250</v>
      </c>
      <c r="G32" s="68" t="s">
        <v>331</v>
      </c>
      <c r="H32" s="68">
        <v>24</v>
      </c>
      <c r="I32" s="68" t="s">
        <v>475</v>
      </c>
      <c r="J32" s="68">
        <v>2024</v>
      </c>
      <c r="K32" s="68" t="s">
        <v>489</v>
      </c>
      <c r="L32" s="68" t="s">
        <v>368</v>
      </c>
      <c r="M32" s="68"/>
      <c r="N32" s="68" t="s">
        <v>513</v>
      </c>
    </row>
    <row r="33" spans="1:14" x14ac:dyDescent="0.25">
      <c r="A33" s="68">
        <v>788</v>
      </c>
      <c r="B33" s="68" t="s">
        <v>441</v>
      </c>
      <c r="C33" s="68" t="s">
        <v>134</v>
      </c>
      <c r="D33" s="68" t="s">
        <v>225</v>
      </c>
      <c r="E33" s="68">
        <v>0</v>
      </c>
      <c r="F33" s="68" t="s">
        <v>250</v>
      </c>
      <c r="G33" s="68" t="s">
        <v>331</v>
      </c>
      <c r="H33" s="68">
        <v>24</v>
      </c>
      <c r="I33" s="68" t="s">
        <v>475</v>
      </c>
      <c r="J33" s="68">
        <v>2024</v>
      </c>
      <c r="K33" s="68" t="s">
        <v>489</v>
      </c>
      <c r="L33" s="68" t="s">
        <v>368</v>
      </c>
      <c r="M33" s="68" t="s">
        <v>501</v>
      </c>
      <c r="N33" s="68"/>
    </row>
    <row r="34" spans="1:14" x14ac:dyDescent="0.25">
      <c r="A34" s="68">
        <v>694</v>
      </c>
      <c r="B34" s="68" t="s">
        <v>441</v>
      </c>
      <c r="C34" s="68">
        <v>85101604</v>
      </c>
      <c r="D34" s="68" t="s">
        <v>214</v>
      </c>
      <c r="E34" s="68">
        <v>0</v>
      </c>
      <c r="F34" s="68" t="s">
        <v>330</v>
      </c>
      <c r="G34" s="68" t="s">
        <v>460</v>
      </c>
      <c r="H34" s="68">
        <v>15</v>
      </c>
      <c r="I34" s="68" t="s">
        <v>458</v>
      </c>
      <c r="J34" s="68">
        <v>2024</v>
      </c>
      <c r="K34" s="68" t="s">
        <v>318</v>
      </c>
      <c r="L34" s="68" t="s">
        <v>368</v>
      </c>
      <c r="M34" s="68"/>
      <c r="N34" s="68" t="s">
        <v>506</v>
      </c>
    </row>
    <row r="35" spans="1:14" x14ac:dyDescent="0.25">
      <c r="A35" s="68">
        <v>693</v>
      </c>
      <c r="B35" s="68" t="s">
        <v>441</v>
      </c>
      <c r="C35" s="68">
        <v>85101604</v>
      </c>
      <c r="D35" s="68" t="s">
        <v>214</v>
      </c>
      <c r="E35" s="68">
        <v>0</v>
      </c>
      <c r="F35" s="68" t="s">
        <v>330</v>
      </c>
      <c r="G35" s="68" t="s">
        <v>460</v>
      </c>
      <c r="H35" s="68">
        <v>15</v>
      </c>
      <c r="I35" s="68" t="s">
        <v>458</v>
      </c>
      <c r="J35" s="68">
        <v>2024</v>
      </c>
      <c r="K35" s="68" t="s">
        <v>318</v>
      </c>
      <c r="L35" s="68" t="s">
        <v>368</v>
      </c>
      <c r="M35" s="68"/>
      <c r="N35" s="68" t="s">
        <v>506</v>
      </c>
    </row>
    <row r="36" spans="1:14" x14ac:dyDescent="0.25">
      <c r="A36" s="68">
        <v>1234</v>
      </c>
      <c r="B36" s="68" t="s">
        <v>441</v>
      </c>
      <c r="C36" s="68">
        <v>85121802</v>
      </c>
      <c r="D36" s="68" t="s">
        <v>442</v>
      </c>
      <c r="E36" s="68">
        <v>0</v>
      </c>
      <c r="F36" s="68" t="s">
        <v>366</v>
      </c>
      <c r="G36" s="68" t="s">
        <v>363</v>
      </c>
      <c r="H36" s="68">
        <v>1</v>
      </c>
      <c r="I36" s="68" t="s">
        <v>364</v>
      </c>
      <c r="J36" s="68">
        <v>2024</v>
      </c>
      <c r="K36" s="68" t="s">
        <v>332</v>
      </c>
      <c r="L36" s="68" t="s">
        <v>368</v>
      </c>
      <c r="M36" s="68"/>
      <c r="N36" s="68" t="s">
        <v>507</v>
      </c>
    </row>
    <row r="37" spans="1:14" x14ac:dyDescent="0.25">
      <c r="A37" s="68">
        <v>783</v>
      </c>
      <c r="B37" s="68" t="s">
        <v>441</v>
      </c>
      <c r="C37" s="68" t="s">
        <v>120</v>
      </c>
      <c r="D37" s="68" t="s">
        <v>224</v>
      </c>
      <c r="E37" s="68">
        <v>0</v>
      </c>
      <c r="F37" s="68" t="s">
        <v>490</v>
      </c>
      <c r="G37" s="68" t="s">
        <v>331</v>
      </c>
      <c r="H37" s="68">
        <v>24</v>
      </c>
      <c r="I37" s="68" t="s">
        <v>475</v>
      </c>
      <c r="J37" s="68">
        <v>2024</v>
      </c>
      <c r="K37" s="68" t="s">
        <v>489</v>
      </c>
      <c r="L37" s="68" t="s">
        <v>368</v>
      </c>
      <c r="M37" s="68"/>
      <c r="N37" s="68" t="s">
        <v>515</v>
      </c>
    </row>
  </sheetData>
  <autoFilter ref="A1:N1" xr:uid="{00000000-0009-0000-0000-000004000000}">
    <sortState xmlns:xlrd2="http://schemas.microsoft.com/office/spreadsheetml/2017/richdata2" ref="A2:N37">
      <sortCondition ref="D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1"/>
  <sheetViews>
    <sheetView workbookViewId="0">
      <selection activeCell="C14" sqref="C14"/>
    </sheetView>
  </sheetViews>
  <sheetFormatPr baseColWidth="10" defaultRowHeight="15" x14ac:dyDescent="0.25"/>
  <cols>
    <col min="1" max="1" width="27.5703125" style="130" customWidth="1"/>
    <col min="2" max="2" width="50.85546875" style="122" customWidth="1"/>
    <col min="3" max="3" width="36.85546875" style="122" customWidth="1"/>
    <col min="4" max="4" width="24.28515625" style="133" customWidth="1"/>
    <col min="5" max="16384" width="11.42578125" style="122"/>
  </cols>
  <sheetData>
    <row r="2" spans="1:5" ht="25.5" x14ac:dyDescent="0.25">
      <c r="A2" s="129" t="s">
        <v>0</v>
      </c>
      <c r="B2" s="123" t="s">
        <v>1</v>
      </c>
      <c r="C2" s="124" t="s">
        <v>341</v>
      </c>
      <c r="D2" s="146" t="s">
        <v>309</v>
      </c>
    </row>
    <row r="3" spans="1:5" ht="51" x14ac:dyDescent="0.25">
      <c r="A3" s="125">
        <v>21504</v>
      </c>
      <c r="B3" s="125" t="s">
        <v>337</v>
      </c>
      <c r="C3" s="125" t="s">
        <v>339</v>
      </c>
      <c r="D3" s="132" t="s">
        <v>346</v>
      </c>
      <c r="E3" s="122" t="s">
        <v>361</v>
      </c>
    </row>
    <row r="4" spans="1:5" ht="63.75" x14ac:dyDescent="0.25">
      <c r="A4" s="125" t="s">
        <v>334</v>
      </c>
      <c r="B4" s="125" t="s">
        <v>335</v>
      </c>
      <c r="C4" s="131" t="s">
        <v>340</v>
      </c>
      <c r="D4" s="147" t="s">
        <v>336</v>
      </c>
      <c r="E4" s="122" t="s">
        <v>361</v>
      </c>
    </row>
    <row r="5" spans="1:5" ht="38.25" x14ac:dyDescent="0.25">
      <c r="A5" s="126">
        <v>84131501</v>
      </c>
      <c r="B5" s="127" t="s">
        <v>345</v>
      </c>
      <c r="C5" s="131" t="s">
        <v>340</v>
      </c>
      <c r="D5" s="148">
        <v>37128000</v>
      </c>
      <c r="E5" s="122" t="s">
        <v>361</v>
      </c>
    </row>
    <row r="6" spans="1:5" ht="51" x14ac:dyDescent="0.25">
      <c r="A6" s="125">
        <v>85121802</v>
      </c>
      <c r="B6" s="125" t="s">
        <v>333</v>
      </c>
      <c r="C6" s="125" t="s">
        <v>342</v>
      </c>
      <c r="D6" s="149"/>
      <c r="E6" s="145" t="s">
        <v>361</v>
      </c>
    </row>
    <row r="7" spans="1:5" ht="37.5" customHeight="1" x14ac:dyDescent="0.25">
      <c r="A7" s="128">
        <v>80111707</v>
      </c>
      <c r="B7" s="125" t="s">
        <v>343</v>
      </c>
      <c r="C7" s="128" t="s">
        <v>344</v>
      </c>
      <c r="D7" s="150">
        <v>27869100</v>
      </c>
    </row>
    <row r="8" spans="1:5" ht="27" x14ac:dyDescent="0.25">
      <c r="A8" s="142">
        <v>40101701</v>
      </c>
      <c r="B8" s="142" t="s">
        <v>84</v>
      </c>
      <c r="C8" s="140" t="str">
        <f>+C3</f>
        <v>ADICION</v>
      </c>
      <c r="D8" s="151">
        <v>30000000</v>
      </c>
      <c r="E8" s="122" t="s">
        <v>431</v>
      </c>
    </row>
    <row r="9" spans="1:5" ht="25.5" x14ac:dyDescent="0.25">
      <c r="A9" s="141" t="s">
        <v>49</v>
      </c>
      <c r="B9" s="141" t="s">
        <v>50</v>
      </c>
      <c r="C9" s="140" t="s">
        <v>339</v>
      </c>
      <c r="D9" s="151">
        <v>156279999.74000001</v>
      </c>
      <c r="E9" s="122" t="s">
        <v>361</v>
      </c>
    </row>
    <row r="10" spans="1:5" ht="42" x14ac:dyDescent="0.25">
      <c r="A10" s="144" t="s">
        <v>356</v>
      </c>
      <c r="B10" s="30" t="s">
        <v>357</v>
      </c>
      <c r="C10" s="143" t="s">
        <v>358</v>
      </c>
      <c r="D10" s="151">
        <v>3294000</v>
      </c>
      <c r="E10" s="122" t="s">
        <v>360</v>
      </c>
    </row>
    <row r="11" spans="1:5" ht="31.5" x14ac:dyDescent="0.25">
      <c r="A11" s="28" t="s">
        <v>118</v>
      </c>
      <c r="B11" s="30" t="s">
        <v>303</v>
      </c>
      <c r="C11" s="143" t="s">
        <v>359</v>
      </c>
      <c r="D11" s="151">
        <f>+D10</f>
        <v>3294000</v>
      </c>
      <c r="E11" s="122" t="s">
        <v>360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3"/>
  <sheetViews>
    <sheetView view="pageBreakPreview" zoomScaleNormal="100" zoomScaleSheetLayoutView="100" workbookViewId="0">
      <selection activeCell="B5" sqref="B5"/>
    </sheetView>
  </sheetViews>
  <sheetFormatPr baseColWidth="10" defaultRowHeight="42" customHeight="1" x14ac:dyDescent="0.25"/>
  <cols>
    <col min="1" max="1" width="29" style="4" customWidth="1"/>
    <col min="2" max="2" width="41.140625" style="15" customWidth="1"/>
    <col min="3" max="3" width="77.42578125" style="4" customWidth="1"/>
    <col min="4" max="4" width="27.5703125" style="139" customWidth="1"/>
    <col min="5" max="5" width="69.5703125" style="2" customWidth="1"/>
    <col min="6" max="6" width="32.140625" style="6" customWidth="1"/>
    <col min="7" max="16384" width="11.42578125" style="6"/>
  </cols>
  <sheetData>
    <row r="1" spans="1:6" s="3" customFormat="1" ht="42" customHeight="1" x14ac:dyDescent="0.25">
      <c r="A1" s="18" t="s">
        <v>86</v>
      </c>
      <c r="B1" s="1" t="s">
        <v>0</v>
      </c>
      <c r="C1" s="18" t="s">
        <v>1</v>
      </c>
      <c r="D1" s="134" t="s">
        <v>2</v>
      </c>
      <c r="E1" s="19" t="s">
        <v>284</v>
      </c>
      <c r="F1" s="3" t="s">
        <v>293</v>
      </c>
    </row>
    <row r="2" spans="1:6" ht="42" customHeight="1" x14ac:dyDescent="0.25">
      <c r="A2" s="4" t="s">
        <v>66</v>
      </c>
      <c r="B2" s="2" t="s">
        <v>25</v>
      </c>
      <c r="C2" s="4" t="s">
        <v>26</v>
      </c>
      <c r="D2" s="5">
        <v>200000000</v>
      </c>
      <c r="E2" s="2" t="s">
        <v>56</v>
      </c>
      <c r="F2" s="65">
        <v>0</v>
      </c>
    </row>
    <row r="3" spans="1:6" ht="42" customHeight="1" x14ac:dyDescent="0.25">
      <c r="A3" s="4" t="s">
        <v>67</v>
      </c>
      <c r="B3" s="2" t="s">
        <v>18</v>
      </c>
      <c r="C3" s="4" t="s">
        <v>19</v>
      </c>
      <c r="D3" s="5">
        <v>400000000</v>
      </c>
      <c r="E3" s="4" t="s">
        <v>57</v>
      </c>
      <c r="F3" s="65">
        <v>0</v>
      </c>
    </row>
    <row r="4" spans="1:6" ht="42" customHeight="1" x14ac:dyDescent="0.25">
      <c r="A4" s="4" t="s">
        <v>68</v>
      </c>
      <c r="B4" s="2" t="s">
        <v>3</v>
      </c>
      <c r="C4" s="4" t="s">
        <v>4</v>
      </c>
      <c r="D4" s="5">
        <v>404895500</v>
      </c>
      <c r="E4" s="4" t="s">
        <v>58</v>
      </c>
      <c r="F4" s="65">
        <v>0</v>
      </c>
    </row>
    <row r="5" spans="1:6" ht="42" customHeight="1" x14ac:dyDescent="0.25">
      <c r="A5" s="4" t="s">
        <v>59</v>
      </c>
      <c r="B5" s="2" t="s">
        <v>16</v>
      </c>
      <c r="C5" s="4" t="s">
        <v>17</v>
      </c>
      <c r="D5" s="5">
        <f>156279999.74+40000000</f>
        <v>196279999.74000001</v>
      </c>
      <c r="E5" s="4" t="s">
        <v>56</v>
      </c>
      <c r="F5" s="65">
        <v>0</v>
      </c>
    </row>
    <row r="6" spans="1:6" ht="42" customHeight="1" x14ac:dyDescent="0.25">
      <c r="A6" s="4" t="s">
        <v>69</v>
      </c>
      <c r="B6" s="2" t="s">
        <v>12</v>
      </c>
      <c r="C6" s="4" t="s">
        <v>13</v>
      </c>
      <c r="D6" s="5">
        <v>40000000</v>
      </c>
      <c r="E6" s="4" t="s">
        <v>56</v>
      </c>
      <c r="F6" s="65">
        <v>0</v>
      </c>
    </row>
    <row r="7" spans="1:6" s="108" customFormat="1" ht="42" customHeight="1" x14ac:dyDescent="0.25">
      <c r="A7" s="104" t="s">
        <v>67</v>
      </c>
      <c r="B7" s="105" t="s">
        <v>10</v>
      </c>
      <c r="C7" s="104" t="s">
        <v>11</v>
      </c>
      <c r="D7" s="106">
        <v>23307900</v>
      </c>
      <c r="E7" s="104" t="s">
        <v>61</v>
      </c>
      <c r="F7" s="107">
        <v>0</v>
      </c>
    </row>
    <row r="8" spans="1:6" ht="42" customHeight="1" x14ac:dyDescent="0.25">
      <c r="A8" s="4" t="s">
        <v>70</v>
      </c>
      <c r="B8" s="2" t="s">
        <v>23</v>
      </c>
      <c r="C8" s="4" t="s">
        <v>24</v>
      </c>
      <c r="D8" s="5">
        <v>300000000</v>
      </c>
      <c r="E8" s="2" t="s">
        <v>62</v>
      </c>
      <c r="F8" s="65">
        <v>0</v>
      </c>
    </row>
    <row r="9" spans="1:6" ht="42" customHeight="1" x14ac:dyDescent="0.25">
      <c r="A9" s="4" t="s">
        <v>67</v>
      </c>
      <c r="B9" s="2" t="s">
        <v>53</v>
      </c>
      <c r="C9" s="4" t="s">
        <v>54</v>
      </c>
      <c r="D9" s="7">
        <v>49945500</v>
      </c>
      <c r="E9" s="2" t="s">
        <v>60</v>
      </c>
      <c r="F9" s="65">
        <v>0</v>
      </c>
    </row>
    <row r="10" spans="1:6" s="113" customFormat="1" ht="42" customHeight="1" x14ac:dyDescent="0.25">
      <c r="A10" s="109" t="s">
        <v>67</v>
      </c>
      <c r="B10" s="110" t="s">
        <v>14</v>
      </c>
      <c r="C10" s="109" t="s">
        <v>15</v>
      </c>
      <c r="D10" s="111">
        <v>180000000</v>
      </c>
      <c r="E10" s="109" t="s">
        <v>57</v>
      </c>
      <c r="F10" s="112">
        <v>0</v>
      </c>
    </row>
    <row r="11" spans="1:6" ht="42" customHeight="1" x14ac:dyDescent="0.25">
      <c r="A11" s="4" t="s">
        <v>71</v>
      </c>
      <c r="B11" s="8" t="s">
        <v>73</v>
      </c>
      <c r="C11" s="4" t="s">
        <v>72</v>
      </c>
      <c r="D11" s="5">
        <v>3086802269.3909998</v>
      </c>
      <c r="E11" s="4" t="s">
        <v>63</v>
      </c>
      <c r="F11" s="65">
        <v>0</v>
      </c>
    </row>
    <row r="12" spans="1:6" ht="42" customHeight="1" x14ac:dyDescent="0.25">
      <c r="A12" s="4" t="s">
        <v>64</v>
      </c>
      <c r="B12" s="2" t="s">
        <v>5</v>
      </c>
      <c r="C12" s="4" t="s">
        <v>6</v>
      </c>
      <c r="D12" s="5">
        <v>290000000</v>
      </c>
      <c r="E12" s="4" t="s">
        <v>63</v>
      </c>
      <c r="F12" s="65">
        <v>0</v>
      </c>
    </row>
    <row r="13" spans="1:6" ht="42" customHeight="1" x14ac:dyDescent="0.25">
      <c r="A13" s="4" t="s">
        <v>64</v>
      </c>
      <c r="B13" s="8" t="s">
        <v>7</v>
      </c>
      <c r="C13" s="4" t="s">
        <v>65</v>
      </c>
      <c r="D13" s="5">
        <v>45000000</v>
      </c>
      <c r="E13" s="4" t="s">
        <v>63</v>
      </c>
      <c r="F13" s="65">
        <v>0</v>
      </c>
    </row>
    <row r="14" spans="1:6" ht="42" customHeight="1" x14ac:dyDescent="0.25">
      <c r="A14" s="4" t="s">
        <v>64</v>
      </c>
      <c r="B14" s="8" t="s">
        <v>7</v>
      </c>
      <c r="C14" s="4" t="s">
        <v>74</v>
      </c>
      <c r="D14" s="5">
        <v>1300000000</v>
      </c>
      <c r="E14" s="4" t="s">
        <v>63</v>
      </c>
      <c r="F14" s="65">
        <v>0</v>
      </c>
    </row>
    <row r="15" spans="1:6" ht="42" customHeight="1" x14ac:dyDescent="0.25">
      <c r="A15" s="20" t="s">
        <v>59</v>
      </c>
      <c r="B15" s="21" t="s">
        <v>38</v>
      </c>
      <c r="C15" s="20" t="s">
        <v>39</v>
      </c>
      <c r="D15" s="22">
        <v>1062313561.3728</v>
      </c>
      <c r="E15" s="2" t="s">
        <v>283</v>
      </c>
      <c r="F15" s="65">
        <v>0</v>
      </c>
    </row>
    <row r="16" spans="1:6" ht="42" customHeight="1" x14ac:dyDescent="0.25">
      <c r="A16" s="20" t="s">
        <v>59</v>
      </c>
      <c r="B16" s="23">
        <v>85101707</v>
      </c>
      <c r="C16" s="20" t="s">
        <v>75</v>
      </c>
      <c r="D16" s="22">
        <v>112693000</v>
      </c>
      <c r="E16" s="2" t="s">
        <v>283</v>
      </c>
      <c r="F16" s="65">
        <v>0</v>
      </c>
    </row>
    <row r="17" spans="1:6" ht="42" customHeight="1" x14ac:dyDescent="0.25">
      <c r="A17" s="20" t="s">
        <v>59</v>
      </c>
      <c r="B17" s="20" t="s">
        <v>44</v>
      </c>
      <c r="C17" s="20" t="s">
        <v>45</v>
      </c>
      <c r="D17" s="22">
        <v>10000000</v>
      </c>
      <c r="E17" s="2" t="s">
        <v>283</v>
      </c>
      <c r="F17" s="65">
        <v>0</v>
      </c>
    </row>
    <row r="18" spans="1:6" ht="42" customHeight="1" x14ac:dyDescent="0.25">
      <c r="A18" s="20" t="s">
        <v>59</v>
      </c>
      <c r="B18" s="20" t="s">
        <v>46</v>
      </c>
      <c r="C18" s="20" t="s">
        <v>47</v>
      </c>
      <c r="D18" s="22">
        <v>200000000</v>
      </c>
      <c r="E18" s="2" t="s">
        <v>283</v>
      </c>
      <c r="F18" s="65">
        <v>0</v>
      </c>
    </row>
    <row r="19" spans="1:6" ht="42" customHeight="1" x14ac:dyDescent="0.25">
      <c r="A19" s="20" t="s">
        <v>59</v>
      </c>
      <c r="B19" s="20" t="s">
        <v>46</v>
      </c>
      <c r="C19" s="20" t="s">
        <v>48</v>
      </c>
      <c r="D19" s="22">
        <v>163196810.25999999</v>
      </c>
      <c r="E19" s="2" t="s">
        <v>283</v>
      </c>
      <c r="F19" s="65">
        <v>0</v>
      </c>
    </row>
    <row r="20" spans="1:6" ht="42" customHeight="1" x14ac:dyDescent="0.25">
      <c r="A20" s="20" t="s">
        <v>59</v>
      </c>
      <c r="B20" s="23">
        <v>85101707</v>
      </c>
      <c r="C20" s="20" t="s">
        <v>324</v>
      </c>
      <c r="D20" s="22">
        <v>30000000</v>
      </c>
      <c r="E20" s="2" t="s">
        <v>283</v>
      </c>
      <c r="F20" s="65">
        <v>0</v>
      </c>
    </row>
    <row r="21" spans="1:6" ht="42" customHeight="1" x14ac:dyDescent="0.25">
      <c r="A21" s="20" t="s">
        <v>59</v>
      </c>
      <c r="B21" s="20" t="s">
        <v>49</v>
      </c>
      <c r="C21" s="20" t="s">
        <v>50</v>
      </c>
      <c r="D21" s="135">
        <f>156279999.74+50557731</f>
        <v>206837730.74000001</v>
      </c>
      <c r="E21" s="2" t="s">
        <v>283</v>
      </c>
      <c r="F21" s="65">
        <v>0</v>
      </c>
    </row>
    <row r="22" spans="1:6" ht="42" customHeight="1" x14ac:dyDescent="0.25">
      <c r="A22" s="20" t="s">
        <v>59</v>
      </c>
      <c r="B22" s="20" t="s">
        <v>51</v>
      </c>
      <c r="C22" s="20" t="s">
        <v>52</v>
      </c>
      <c r="D22" s="22">
        <v>63297000</v>
      </c>
      <c r="E22" s="2" t="s">
        <v>283</v>
      </c>
      <c r="F22" s="65">
        <v>0</v>
      </c>
    </row>
    <row r="23" spans="1:6" ht="42" customHeight="1" x14ac:dyDescent="0.25">
      <c r="A23" s="20" t="s">
        <v>59</v>
      </c>
      <c r="B23" s="20" t="s">
        <v>33</v>
      </c>
      <c r="C23" s="20" t="s">
        <v>34</v>
      </c>
      <c r="D23" s="22">
        <v>199782000</v>
      </c>
      <c r="E23" s="2" t="s">
        <v>60</v>
      </c>
      <c r="F23" s="65">
        <v>0</v>
      </c>
    </row>
    <row r="24" spans="1:6" ht="42" customHeight="1" x14ac:dyDescent="0.25">
      <c r="A24" s="4" t="s">
        <v>76</v>
      </c>
      <c r="B24" s="4" t="s">
        <v>8</v>
      </c>
      <c r="C24" s="4" t="s">
        <v>9</v>
      </c>
      <c r="D24" s="5">
        <f>100000000-27191468</f>
        <v>72808532</v>
      </c>
      <c r="E24" s="2" t="s">
        <v>57</v>
      </c>
      <c r="F24" s="65">
        <v>0</v>
      </c>
    </row>
    <row r="25" spans="1:6" ht="42" customHeight="1" x14ac:dyDescent="0.25">
      <c r="A25" s="4" t="s">
        <v>80</v>
      </c>
      <c r="B25" s="8" t="s">
        <v>101</v>
      </c>
      <c r="C25" s="4" t="s">
        <v>78</v>
      </c>
      <c r="D25" s="5">
        <v>15000000</v>
      </c>
      <c r="E25" s="2" t="s">
        <v>57</v>
      </c>
      <c r="F25" s="65">
        <v>0</v>
      </c>
    </row>
    <row r="26" spans="1:6" s="108" customFormat="1" ht="42" customHeight="1" x14ac:dyDescent="0.25">
      <c r="A26" s="104" t="s">
        <v>81</v>
      </c>
      <c r="B26" s="104" t="s">
        <v>100</v>
      </c>
      <c r="C26" s="104" t="s">
        <v>77</v>
      </c>
      <c r="D26" s="106">
        <v>8000000</v>
      </c>
      <c r="E26" s="105" t="s">
        <v>79</v>
      </c>
      <c r="F26" s="107">
        <v>0</v>
      </c>
    </row>
    <row r="27" spans="1:6" s="173" customFormat="1" ht="42" customHeight="1" x14ac:dyDescent="0.25">
      <c r="A27" s="168" t="s">
        <v>83</v>
      </c>
      <c r="B27" s="169" t="s">
        <v>22</v>
      </c>
      <c r="C27" s="168" t="s">
        <v>82</v>
      </c>
      <c r="D27" s="170">
        <v>20000000</v>
      </c>
      <c r="E27" s="171" t="s">
        <v>56</v>
      </c>
      <c r="F27" s="172">
        <v>0</v>
      </c>
    </row>
    <row r="28" spans="1:6" ht="42" customHeight="1" x14ac:dyDescent="0.25">
      <c r="A28" s="4" t="s">
        <v>85</v>
      </c>
      <c r="B28" s="4" t="s">
        <v>99</v>
      </c>
      <c r="C28" s="4" t="s">
        <v>84</v>
      </c>
      <c r="D28" s="5">
        <v>60000000</v>
      </c>
      <c r="E28" s="2" t="s">
        <v>56</v>
      </c>
      <c r="F28" s="65">
        <v>0</v>
      </c>
    </row>
    <row r="29" spans="1:6" ht="42" customHeight="1" x14ac:dyDescent="0.25">
      <c r="A29" s="4" t="s">
        <v>55</v>
      </c>
      <c r="B29" s="8"/>
      <c r="C29" s="4" t="s">
        <v>87</v>
      </c>
      <c r="D29" s="5">
        <f>30000000+20000000</f>
        <v>50000000</v>
      </c>
      <c r="E29" s="2" t="s">
        <v>56</v>
      </c>
      <c r="F29" s="65">
        <v>0</v>
      </c>
    </row>
    <row r="30" spans="1:6" ht="42" customHeight="1" x14ac:dyDescent="0.25">
      <c r="A30" s="4" t="s">
        <v>88</v>
      </c>
      <c r="B30" s="4" t="s">
        <v>42</v>
      </c>
      <c r="C30" s="4" t="s">
        <v>43</v>
      </c>
      <c r="D30" s="5">
        <v>25000000</v>
      </c>
      <c r="E30" s="2" t="s">
        <v>56</v>
      </c>
      <c r="F30" s="65">
        <v>0</v>
      </c>
    </row>
    <row r="31" spans="1:6" ht="42" customHeight="1" x14ac:dyDescent="0.25">
      <c r="A31" s="4" t="s">
        <v>94</v>
      </c>
      <c r="B31" s="4" t="s">
        <v>35</v>
      </c>
      <c r="C31" s="4" t="s">
        <v>36</v>
      </c>
      <c r="D31" s="9">
        <v>53931891.203299999</v>
      </c>
      <c r="E31" s="2" t="s">
        <v>89</v>
      </c>
      <c r="F31" s="65">
        <v>0</v>
      </c>
    </row>
    <row r="32" spans="1:6" ht="42" customHeight="1" x14ac:dyDescent="0.25">
      <c r="A32" s="4" t="s">
        <v>59</v>
      </c>
      <c r="B32" s="4" t="s">
        <v>31</v>
      </c>
      <c r="C32" s="4" t="s">
        <v>32</v>
      </c>
      <c r="D32" s="9">
        <v>10000000</v>
      </c>
      <c r="E32" s="2" t="s">
        <v>90</v>
      </c>
      <c r="F32" s="65">
        <v>0</v>
      </c>
    </row>
    <row r="33" spans="1:6" ht="42" customHeight="1" x14ac:dyDescent="0.25">
      <c r="A33" s="4" t="s">
        <v>95</v>
      </c>
      <c r="B33" s="4" t="s">
        <v>29</v>
      </c>
      <c r="C33" s="4" t="s">
        <v>30</v>
      </c>
      <c r="D33" s="5">
        <v>373309215.60900003</v>
      </c>
      <c r="E33" s="2" t="s">
        <v>91</v>
      </c>
      <c r="F33" s="65">
        <v>0</v>
      </c>
    </row>
    <row r="34" spans="1:6" ht="42" customHeight="1" x14ac:dyDescent="0.25">
      <c r="A34" s="4" t="s">
        <v>59</v>
      </c>
      <c r="B34" s="4" t="s">
        <v>27</v>
      </c>
      <c r="C34" s="4" t="s">
        <v>28</v>
      </c>
      <c r="D34" s="5">
        <v>461368129.98869997</v>
      </c>
      <c r="E34" s="2" t="s">
        <v>89</v>
      </c>
      <c r="F34" s="65">
        <v>0</v>
      </c>
    </row>
    <row r="35" spans="1:6" ht="42" customHeight="1" x14ac:dyDescent="0.25">
      <c r="A35" s="4" t="s">
        <v>59</v>
      </c>
      <c r="B35" s="4" t="s">
        <v>20</v>
      </c>
      <c r="C35" s="4" t="s">
        <v>21</v>
      </c>
      <c r="D35" s="5">
        <v>355168000</v>
      </c>
      <c r="E35" s="2" t="s">
        <v>92</v>
      </c>
      <c r="F35" s="65">
        <v>0</v>
      </c>
    </row>
    <row r="36" spans="1:6" ht="42" customHeight="1" x14ac:dyDescent="0.25">
      <c r="A36" s="4" t="s">
        <v>59</v>
      </c>
      <c r="B36" s="4" t="s">
        <v>37</v>
      </c>
      <c r="C36" s="4" t="s">
        <v>292</v>
      </c>
      <c r="D36" s="136">
        <v>198277075.491</v>
      </c>
      <c r="E36" s="2" t="s">
        <v>92</v>
      </c>
      <c r="F36" s="65">
        <v>0</v>
      </c>
    </row>
    <row r="37" spans="1:6" ht="42" customHeight="1" x14ac:dyDescent="0.25">
      <c r="A37" s="4" t="s">
        <v>59</v>
      </c>
      <c r="B37" s="4" t="s">
        <v>40</v>
      </c>
      <c r="C37" s="4" t="s">
        <v>41</v>
      </c>
      <c r="D37" s="5">
        <v>438410500</v>
      </c>
      <c r="E37" s="2" t="s">
        <v>93</v>
      </c>
      <c r="F37" s="65">
        <v>0</v>
      </c>
    </row>
    <row r="38" spans="1:6" ht="42" customHeight="1" x14ac:dyDescent="0.25">
      <c r="A38" s="4" t="s">
        <v>96</v>
      </c>
      <c r="B38" s="16">
        <v>80131500</v>
      </c>
      <c r="C38" s="4" t="s">
        <v>98</v>
      </c>
      <c r="D38" s="5">
        <v>12000000</v>
      </c>
      <c r="E38" s="2" t="s">
        <v>93</v>
      </c>
      <c r="F38" s="65">
        <v>0</v>
      </c>
    </row>
    <row r="39" spans="1:6" ht="42" customHeight="1" x14ac:dyDescent="0.25">
      <c r="A39" s="4" t="str">
        <f>+A38</f>
        <v xml:space="preserve">SUBADMIN/FACTURACION </v>
      </c>
      <c r="B39" s="8"/>
      <c r="C39" s="4" t="s">
        <v>97</v>
      </c>
      <c r="D39" s="5">
        <v>20000000</v>
      </c>
      <c r="E39" s="2" t="s">
        <v>89</v>
      </c>
      <c r="F39" s="65">
        <v>0</v>
      </c>
    </row>
    <row r="40" spans="1:6" s="10" customFormat="1" ht="42" customHeight="1" x14ac:dyDescent="0.25">
      <c r="A40" s="109" t="s">
        <v>102</v>
      </c>
      <c r="B40" s="114" t="s">
        <v>103</v>
      </c>
      <c r="C40" s="109" t="s">
        <v>104</v>
      </c>
      <c r="D40" s="111">
        <v>35000000</v>
      </c>
      <c r="E40" s="110" t="s">
        <v>105</v>
      </c>
      <c r="F40" s="65">
        <v>0</v>
      </c>
    </row>
    <row r="41" spans="1:6" s="10" customFormat="1" ht="42" customHeight="1" x14ac:dyDescent="0.25">
      <c r="A41" s="109" t="s">
        <v>102</v>
      </c>
      <c r="B41" s="114" t="s">
        <v>106</v>
      </c>
      <c r="C41" s="109" t="s">
        <v>107</v>
      </c>
      <c r="D41" s="111">
        <v>26000000</v>
      </c>
      <c r="E41" s="110" t="s">
        <v>105</v>
      </c>
      <c r="F41" s="65">
        <v>0</v>
      </c>
    </row>
    <row r="42" spans="1:6" s="10" customFormat="1" ht="42" customHeight="1" x14ac:dyDescent="0.25">
      <c r="A42" s="109" t="s">
        <v>102</v>
      </c>
      <c r="B42" s="115"/>
      <c r="C42" s="109" t="s">
        <v>285</v>
      </c>
      <c r="D42" s="111">
        <v>40000000</v>
      </c>
      <c r="E42" s="110" t="s">
        <v>105</v>
      </c>
      <c r="F42" s="65">
        <v>0</v>
      </c>
    </row>
    <row r="43" spans="1:6" s="10" customFormat="1" ht="42" customHeight="1" x14ac:dyDescent="0.25">
      <c r="A43" s="109" t="s">
        <v>102</v>
      </c>
      <c r="B43" s="115"/>
      <c r="C43" s="109" t="s">
        <v>282</v>
      </c>
      <c r="D43" s="111">
        <v>70000000</v>
      </c>
      <c r="E43" s="110" t="s">
        <v>57</v>
      </c>
      <c r="F43" s="65">
        <v>0</v>
      </c>
    </row>
    <row r="44" spans="1:6" s="10" customFormat="1" ht="42" customHeight="1" x14ac:dyDescent="0.25">
      <c r="A44" s="109" t="s">
        <v>102</v>
      </c>
      <c r="B44" s="115"/>
      <c r="C44" s="109" t="s">
        <v>281</v>
      </c>
      <c r="D44" s="111">
        <v>15000000</v>
      </c>
      <c r="E44" s="110" t="s">
        <v>60</v>
      </c>
      <c r="F44" s="65">
        <v>0</v>
      </c>
    </row>
    <row r="45" spans="1:6" s="10" customFormat="1" ht="42" customHeight="1" x14ac:dyDescent="0.25">
      <c r="A45" s="109" t="s">
        <v>66</v>
      </c>
      <c r="B45" s="115">
        <v>87130</v>
      </c>
      <c r="C45" s="109" t="s">
        <v>286</v>
      </c>
      <c r="D45" s="111">
        <v>25000000</v>
      </c>
      <c r="E45" s="110" t="s">
        <v>287</v>
      </c>
    </row>
    <row r="46" spans="1:6" s="10" customFormat="1" ht="42" customHeight="1" x14ac:dyDescent="0.25">
      <c r="A46" s="109" t="s">
        <v>55</v>
      </c>
      <c r="B46" s="116" t="s">
        <v>188</v>
      </c>
      <c r="C46" s="117" t="s">
        <v>189</v>
      </c>
      <c r="D46" s="111">
        <v>65000000</v>
      </c>
      <c r="E46" s="118" t="s">
        <v>307</v>
      </c>
    </row>
    <row r="47" spans="1:6" s="10" customFormat="1" ht="42" customHeight="1" x14ac:dyDescent="0.25">
      <c r="A47" s="109" t="s">
        <v>55</v>
      </c>
      <c r="B47" s="116" t="s">
        <v>195</v>
      </c>
      <c r="C47" s="115" t="s">
        <v>308</v>
      </c>
      <c r="D47" s="111">
        <v>7000000</v>
      </c>
      <c r="E47" s="118" t="s">
        <v>307</v>
      </c>
    </row>
    <row r="48" spans="1:6" s="10" customFormat="1" ht="42" customHeight="1" x14ac:dyDescent="0.25">
      <c r="A48" s="109" t="s">
        <v>55</v>
      </c>
      <c r="B48" s="116" t="s">
        <v>190</v>
      </c>
      <c r="C48" s="117" t="s">
        <v>325</v>
      </c>
      <c r="D48" s="111">
        <v>78000000</v>
      </c>
      <c r="E48" s="118" t="s">
        <v>307</v>
      </c>
    </row>
    <row r="49" spans="1:5" s="10" customFormat="1" ht="42" customHeight="1" x14ac:dyDescent="0.25">
      <c r="A49" s="109" t="s">
        <v>55</v>
      </c>
      <c r="B49" s="116" t="s">
        <v>187</v>
      </c>
      <c r="C49" s="117" t="s">
        <v>326</v>
      </c>
      <c r="D49" s="111">
        <v>7000000</v>
      </c>
      <c r="E49" s="118" t="s">
        <v>307</v>
      </c>
    </row>
    <row r="50" spans="1:5" s="10" customFormat="1" ht="42" customHeight="1" x14ac:dyDescent="0.25">
      <c r="A50" s="109" t="s">
        <v>55</v>
      </c>
      <c r="B50" s="116" t="s">
        <v>187</v>
      </c>
      <c r="C50" s="109" t="s">
        <v>327</v>
      </c>
      <c r="D50" s="111">
        <v>45000000</v>
      </c>
      <c r="E50" s="118" t="s">
        <v>307</v>
      </c>
    </row>
    <row r="51" spans="1:5" s="10" customFormat="1" ht="42" customHeight="1" x14ac:dyDescent="0.25">
      <c r="A51" s="109" t="s">
        <v>55</v>
      </c>
      <c r="B51" s="116" t="s">
        <v>191</v>
      </c>
      <c r="C51" s="117" t="s">
        <v>192</v>
      </c>
      <c r="D51" s="111">
        <v>25000000</v>
      </c>
      <c r="E51" s="118" t="s">
        <v>307</v>
      </c>
    </row>
    <row r="52" spans="1:5" s="10" customFormat="1" ht="42" customHeight="1" x14ac:dyDescent="0.25">
      <c r="A52" s="11"/>
      <c r="B52" s="12"/>
      <c r="C52" s="11"/>
      <c r="D52" s="93">
        <f>SUM(D2:D51)</f>
        <v>11175624615.795799</v>
      </c>
      <c r="E52" s="13"/>
    </row>
    <row r="53" spans="1:5" s="10" customFormat="1" ht="42" customHeight="1" x14ac:dyDescent="0.25">
      <c r="A53" s="11"/>
      <c r="B53" s="12"/>
      <c r="C53" s="11"/>
      <c r="D53" s="137"/>
      <c r="E53" s="13"/>
    </row>
    <row r="54" spans="1:5" s="10" customFormat="1" ht="42" customHeight="1" x14ac:dyDescent="0.25">
      <c r="A54" s="11"/>
      <c r="B54" s="12"/>
      <c r="C54" s="11"/>
      <c r="D54" s="138"/>
      <c r="E54" s="119" t="s">
        <v>328</v>
      </c>
    </row>
    <row r="55" spans="1:5" s="10" customFormat="1" ht="42" customHeight="1" x14ac:dyDescent="0.25">
      <c r="A55" s="11"/>
      <c r="B55" s="12"/>
      <c r="C55" s="11"/>
      <c r="D55" s="137"/>
      <c r="E55" s="13"/>
    </row>
    <row r="56" spans="1:5" s="10" customFormat="1" ht="42" customHeight="1" x14ac:dyDescent="0.25">
      <c r="A56" s="11"/>
      <c r="B56" s="12"/>
      <c r="C56" s="11"/>
      <c r="D56" s="137"/>
      <c r="E56" s="13"/>
    </row>
    <row r="57" spans="1:5" s="10" customFormat="1" ht="42" customHeight="1" x14ac:dyDescent="0.25">
      <c r="A57" s="11"/>
      <c r="B57" s="12"/>
      <c r="C57" s="11"/>
      <c r="D57" s="137"/>
      <c r="E57" s="13"/>
    </row>
    <row r="58" spans="1:5" s="10" customFormat="1" ht="42" customHeight="1" x14ac:dyDescent="0.25">
      <c r="A58" s="11"/>
      <c r="B58" s="12"/>
      <c r="C58" s="11"/>
      <c r="D58" s="137"/>
      <c r="E58" s="13"/>
    </row>
    <row r="59" spans="1:5" s="10" customFormat="1" ht="42" customHeight="1" x14ac:dyDescent="0.25">
      <c r="A59" s="11"/>
      <c r="B59" s="12"/>
      <c r="C59" s="11"/>
      <c r="D59" s="137"/>
      <c r="E59" s="13"/>
    </row>
    <row r="60" spans="1:5" s="10" customFormat="1" ht="42" customHeight="1" x14ac:dyDescent="0.25">
      <c r="A60" s="11"/>
      <c r="B60" s="12"/>
      <c r="C60" s="11"/>
      <c r="D60" s="137"/>
      <c r="E60" s="13"/>
    </row>
    <row r="61" spans="1:5" s="10" customFormat="1" ht="42" customHeight="1" x14ac:dyDescent="0.25">
      <c r="A61" s="11"/>
      <c r="B61" s="12"/>
      <c r="C61" s="11"/>
      <c r="D61" s="137"/>
      <c r="E61" s="13"/>
    </row>
    <row r="62" spans="1:5" s="10" customFormat="1" ht="42" customHeight="1" x14ac:dyDescent="0.25">
      <c r="A62" s="11"/>
      <c r="B62" s="12"/>
      <c r="C62" s="11"/>
      <c r="D62" s="137"/>
      <c r="E62" s="13"/>
    </row>
    <row r="63" spans="1:5" s="10" customFormat="1" ht="42" customHeight="1" x14ac:dyDescent="0.25">
      <c r="A63" s="11"/>
      <c r="B63" s="12"/>
      <c r="C63" s="11"/>
      <c r="D63" s="137"/>
      <c r="E63" s="13"/>
    </row>
    <row r="64" spans="1:5" s="10" customFormat="1" ht="42" customHeight="1" x14ac:dyDescent="0.25">
      <c r="A64" s="11"/>
      <c r="B64" s="12"/>
      <c r="C64" s="11"/>
      <c r="D64" s="137"/>
      <c r="E64" s="13"/>
    </row>
    <row r="65" spans="1:5" s="10" customFormat="1" ht="42" customHeight="1" x14ac:dyDescent="0.25">
      <c r="A65" s="11"/>
      <c r="B65" s="12"/>
      <c r="C65" s="11"/>
      <c r="D65" s="137"/>
      <c r="E65" s="13"/>
    </row>
    <row r="66" spans="1:5" s="10" customFormat="1" ht="42" customHeight="1" x14ac:dyDescent="0.25">
      <c r="A66" s="11"/>
      <c r="B66" s="12"/>
      <c r="C66" s="11"/>
      <c r="D66" s="137"/>
      <c r="E66" s="13"/>
    </row>
    <row r="67" spans="1:5" s="10" customFormat="1" ht="42" customHeight="1" x14ac:dyDescent="0.25">
      <c r="A67" s="11"/>
      <c r="B67" s="12"/>
      <c r="C67" s="11"/>
      <c r="D67" s="137"/>
      <c r="E67" s="13"/>
    </row>
    <row r="68" spans="1:5" s="10" customFormat="1" ht="42" customHeight="1" x14ac:dyDescent="0.25">
      <c r="A68" s="11"/>
      <c r="B68" s="12"/>
      <c r="C68" s="11"/>
      <c r="D68" s="137"/>
      <c r="E68" s="13"/>
    </row>
    <row r="69" spans="1:5" s="10" customFormat="1" ht="42" customHeight="1" x14ac:dyDescent="0.25">
      <c r="A69" s="11"/>
      <c r="B69" s="12"/>
      <c r="C69" s="11"/>
      <c r="D69" s="137"/>
      <c r="E69" s="13"/>
    </row>
    <row r="70" spans="1:5" s="10" customFormat="1" ht="42" customHeight="1" x14ac:dyDescent="0.25">
      <c r="A70" s="11"/>
      <c r="B70" s="12"/>
      <c r="C70" s="11"/>
      <c r="D70" s="137"/>
      <c r="E70" s="13"/>
    </row>
    <row r="71" spans="1:5" s="10" customFormat="1" ht="42" customHeight="1" x14ac:dyDescent="0.25">
      <c r="A71" s="11"/>
      <c r="B71" s="12"/>
      <c r="C71" s="11"/>
      <c r="D71" s="137"/>
      <c r="E71" s="13"/>
    </row>
    <row r="72" spans="1:5" s="10" customFormat="1" ht="42" customHeight="1" x14ac:dyDescent="0.25">
      <c r="A72" s="11"/>
      <c r="B72" s="12"/>
      <c r="C72" s="11"/>
      <c r="D72" s="137"/>
      <c r="E72" s="13"/>
    </row>
    <row r="73" spans="1:5" s="10" customFormat="1" ht="42" customHeight="1" x14ac:dyDescent="0.25">
      <c r="A73" s="11"/>
      <c r="B73" s="12"/>
      <c r="C73" s="11"/>
      <c r="D73" s="137"/>
      <c r="E73" s="13"/>
    </row>
    <row r="74" spans="1:5" s="10" customFormat="1" ht="42" customHeight="1" x14ac:dyDescent="0.25">
      <c r="A74" s="11"/>
      <c r="B74" s="12"/>
      <c r="C74" s="11"/>
      <c r="D74" s="137"/>
      <c r="E74" s="13"/>
    </row>
    <row r="75" spans="1:5" s="10" customFormat="1" ht="42" customHeight="1" x14ac:dyDescent="0.25">
      <c r="A75" s="11"/>
      <c r="B75" s="12"/>
      <c r="C75" s="11"/>
      <c r="D75" s="137"/>
      <c r="E75" s="13"/>
    </row>
    <row r="76" spans="1:5" s="10" customFormat="1" ht="42" customHeight="1" x14ac:dyDescent="0.25">
      <c r="A76" s="11"/>
      <c r="B76" s="12"/>
      <c r="C76" s="11"/>
      <c r="D76" s="137"/>
      <c r="E76" s="13"/>
    </row>
    <row r="77" spans="1:5" s="10" customFormat="1" ht="42" customHeight="1" x14ac:dyDescent="0.25">
      <c r="A77" s="11"/>
      <c r="B77" s="12"/>
      <c r="C77" s="11"/>
      <c r="D77" s="137"/>
      <c r="E77" s="13"/>
    </row>
    <row r="78" spans="1:5" s="10" customFormat="1" ht="42" customHeight="1" x14ac:dyDescent="0.25">
      <c r="A78" s="11"/>
      <c r="B78" s="12"/>
      <c r="C78" s="11"/>
      <c r="D78" s="137"/>
      <c r="E78" s="13"/>
    </row>
    <row r="79" spans="1:5" s="10" customFormat="1" ht="42" customHeight="1" x14ac:dyDescent="0.25">
      <c r="A79" s="11"/>
      <c r="B79" s="12"/>
      <c r="C79" s="11"/>
      <c r="D79" s="137"/>
      <c r="E79" s="13"/>
    </row>
    <row r="80" spans="1:5" s="10" customFormat="1" ht="42" customHeight="1" x14ac:dyDescent="0.25">
      <c r="A80" s="11"/>
      <c r="B80" s="12"/>
      <c r="C80" s="11"/>
      <c r="D80" s="137"/>
      <c r="E80" s="13"/>
    </row>
    <row r="81" spans="1:5" s="10" customFormat="1" ht="42" customHeight="1" x14ac:dyDescent="0.25">
      <c r="A81" s="11"/>
      <c r="B81" s="12"/>
      <c r="C81" s="11"/>
      <c r="D81" s="137"/>
      <c r="E81" s="13"/>
    </row>
    <row r="82" spans="1:5" s="10" customFormat="1" ht="42" customHeight="1" x14ac:dyDescent="0.25">
      <c r="A82" s="11"/>
      <c r="B82" s="12"/>
      <c r="C82" s="11"/>
      <c r="D82" s="137"/>
      <c r="E82" s="13"/>
    </row>
    <row r="83" spans="1:5" s="10" customFormat="1" ht="42" customHeight="1" x14ac:dyDescent="0.25">
      <c r="A83" s="11"/>
      <c r="B83" s="12"/>
      <c r="C83" s="11"/>
      <c r="D83" s="137"/>
      <c r="E83" s="13"/>
    </row>
    <row r="84" spans="1:5" s="10" customFormat="1" ht="42" customHeight="1" x14ac:dyDescent="0.25">
      <c r="A84" s="11"/>
      <c r="B84" s="12"/>
      <c r="C84" s="11"/>
      <c r="D84" s="137"/>
      <c r="E84" s="13"/>
    </row>
    <row r="85" spans="1:5" s="10" customFormat="1" ht="42" customHeight="1" x14ac:dyDescent="0.25">
      <c r="A85" s="11"/>
      <c r="B85" s="12"/>
      <c r="C85" s="11"/>
      <c r="D85" s="137"/>
      <c r="E85" s="13"/>
    </row>
    <row r="86" spans="1:5" s="10" customFormat="1" ht="42" customHeight="1" x14ac:dyDescent="0.25">
      <c r="A86" s="11"/>
      <c r="B86" s="12"/>
      <c r="C86" s="11"/>
      <c r="D86" s="137"/>
      <c r="E86" s="13"/>
    </row>
    <row r="87" spans="1:5" s="10" customFormat="1" ht="42" customHeight="1" x14ac:dyDescent="0.25">
      <c r="A87" s="11"/>
      <c r="B87" s="12"/>
      <c r="C87" s="11"/>
      <c r="D87" s="137"/>
      <c r="E87" s="13"/>
    </row>
    <row r="88" spans="1:5" s="10" customFormat="1" ht="42" customHeight="1" x14ac:dyDescent="0.25">
      <c r="A88" s="11"/>
      <c r="B88" s="12"/>
      <c r="C88" s="11"/>
      <c r="D88" s="137"/>
      <c r="E88" s="13"/>
    </row>
    <row r="89" spans="1:5" s="10" customFormat="1" ht="42" customHeight="1" x14ac:dyDescent="0.25">
      <c r="A89" s="11"/>
      <c r="B89" s="12"/>
      <c r="C89" s="11"/>
      <c r="D89" s="137"/>
      <c r="E89" s="13"/>
    </row>
    <row r="90" spans="1:5" s="10" customFormat="1" ht="42" customHeight="1" x14ac:dyDescent="0.25">
      <c r="A90" s="11"/>
      <c r="B90" s="12"/>
      <c r="C90" s="11"/>
      <c r="D90" s="137"/>
      <c r="E90" s="13"/>
    </row>
    <row r="91" spans="1:5" s="10" customFormat="1" ht="42" customHeight="1" x14ac:dyDescent="0.25">
      <c r="A91" s="11"/>
      <c r="B91" s="12"/>
      <c r="C91" s="11"/>
      <c r="D91" s="137"/>
      <c r="E91" s="13"/>
    </row>
    <row r="92" spans="1:5" s="10" customFormat="1" ht="42" customHeight="1" x14ac:dyDescent="0.25">
      <c r="A92" s="11"/>
      <c r="B92" s="12"/>
      <c r="C92" s="11"/>
      <c r="D92" s="137"/>
      <c r="E92" s="13"/>
    </row>
    <row r="93" spans="1:5" ht="42" customHeight="1" x14ac:dyDescent="0.25">
      <c r="A93" s="17"/>
      <c r="C93" s="17"/>
      <c r="E93" s="14"/>
    </row>
  </sheetData>
  <autoFilter ref="A1:F52" xr:uid="{00000000-0009-0000-0000-000006000000}"/>
  <pageMargins left="0.7" right="0.7" top="0.75" bottom="0.75" header="0.3" footer="0.3"/>
  <pageSetup scale="67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I139"/>
  <sheetViews>
    <sheetView topLeftCell="C1" zoomScale="124" zoomScaleNormal="124" workbookViewId="0">
      <selection activeCell="G140" sqref="G140"/>
    </sheetView>
  </sheetViews>
  <sheetFormatPr baseColWidth="10" defaultColWidth="23.5703125" defaultRowHeight="21" customHeight="1" x14ac:dyDescent="0.25"/>
  <cols>
    <col min="1" max="1" width="23.5703125" style="53"/>
    <col min="2" max="2" width="37" style="53" customWidth="1"/>
    <col min="3" max="3" width="100.5703125" style="53" customWidth="1"/>
    <col min="4" max="4" width="23.5703125" style="58"/>
    <col min="5" max="5" width="23.5703125" style="64"/>
    <col min="6" max="6" width="15.140625" style="53" customWidth="1"/>
    <col min="7" max="7" width="23.5703125" style="53"/>
    <col min="8" max="8" width="37.7109375" style="53" customWidth="1"/>
    <col min="9" max="16384" width="23.5703125" style="53"/>
  </cols>
  <sheetData>
    <row r="1" spans="1:9" ht="21" customHeight="1" x14ac:dyDescent="0.25">
      <c r="A1" s="24" t="s">
        <v>108</v>
      </c>
      <c r="B1" s="25" t="s">
        <v>0</v>
      </c>
      <c r="C1" s="24" t="s">
        <v>1</v>
      </c>
      <c r="D1" s="26" t="s">
        <v>2</v>
      </c>
      <c r="E1" s="62" t="s">
        <v>212</v>
      </c>
      <c r="F1" s="26" t="s">
        <v>206</v>
      </c>
      <c r="G1" s="305" t="s">
        <v>277</v>
      </c>
      <c r="H1" s="305"/>
      <c r="I1" s="60" t="s">
        <v>248</v>
      </c>
    </row>
    <row r="2" spans="1:9" ht="21" hidden="1" customHeight="1" x14ac:dyDescent="0.25">
      <c r="A2" s="35" t="s">
        <v>257</v>
      </c>
      <c r="B2" s="28" t="s">
        <v>141</v>
      </c>
      <c r="C2" s="36" t="s">
        <v>142</v>
      </c>
      <c r="D2" s="37">
        <v>22626000</v>
      </c>
      <c r="E2" s="63">
        <v>1885500</v>
      </c>
      <c r="F2" s="29" t="s">
        <v>250</v>
      </c>
      <c r="G2" s="68" t="str">
        <f t="shared" ref="G2:G9" si="0">"2.1.2.02.02.009.001"</f>
        <v>2.1.2.02.02.009.001</v>
      </c>
      <c r="H2" s="69" t="str">
        <f t="shared" ref="H2:H9" si="1">"SERVICIOS PARA LA COMUNIDAD, SOCIALES Y PERSONALES (RECURSOS PROPIOS)"</f>
        <v>SERVICIOS PARA LA COMUNIDAD, SOCIALES Y PERSONALES (RECURSOS PROPIOS)</v>
      </c>
    </row>
    <row r="3" spans="1:9" ht="21" hidden="1" customHeight="1" x14ac:dyDescent="0.25">
      <c r="A3" s="35" t="s">
        <v>257</v>
      </c>
      <c r="B3" s="28" t="s">
        <v>181</v>
      </c>
      <c r="C3" s="36" t="s">
        <v>251</v>
      </c>
      <c r="D3" s="37">
        <v>70560000</v>
      </c>
      <c r="E3" s="63">
        <v>1470000</v>
      </c>
      <c r="F3" s="29" t="str">
        <f>+F2</f>
        <v>6 MESES</v>
      </c>
      <c r="G3" s="68" t="str">
        <f t="shared" si="0"/>
        <v>2.1.2.02.02.009.001</v>
      </c>
      <c r="H3" s="69" t="str">
        <f t="shared" si="1"/>
        <v>SERVICIOS PARA LA COMUNIDAD, SOCIALES Y PERSONALES (RECURSOS PROPIOS)</v>
      </c>
    </row>
    <row r="4" spans="1:9" ht="21" hidden="1" customHeight="1" x14ac:dyDescent="0.25">
      <c r="A4" s="35" t="s">
        <v>152</v>
      </c>
      <c r="B4" s="28" t="s">
        <v>143</v>
      </c>
      <c r="C4" s="36" t="s">
        <v>144</v>
      </c>
      <c r="D4" s="37">
        <v>37980000</v>
      </c>
      <c r="E4" s="63">
        <f>+D4/6</f>
        <v>6330000</v>
      </c>
      <c r="F4" s="29" t="str">
        <f>+F3</f>
        <v>6 MESES</v>
      </c>
      <c r="G4" s="68" t="str">
        <f t="shared" si="0"/>
        <v>2.1.2.02.02.009.001</v>
      </c>
      <c r="H4" s="69" t="str">
        <f t="shared" si="1"/>
        <v>SERVICIOS PARA LA COMUNIDAD, SOCIALES Y PERSONALES (RECURSOS PROPIOS)</v>
      </c>
    </row>
    <row r="5" spans="1:9" ht="21" hidden="1" customHeight="1" x14ac:dyDescent="0.25">
      <c r="A5" s="35" t="s">
        <v>256</v>
      </c>
      <c r="B5" s="28" t="s">
        <v>145</v>
      </c>
      <c r="C5" s="36" t="s">
        <v>252</v>
      </c>
      <c r="D5" s="37">
        <v>45600000</v>
      </c>
      <c r="E5" s="63">
        <v>2533333.3333333335</v>
      </c>
      <c r="F5" s="29" t="s">
        <v>250</v>
      </c>
      <c r="G5" s="68" t="str">
        <f t="shared" si="0"/>
        <v>2.1.2.02.02.009.001</v>
      </c>
      <c r="H5" s="69" t="str">
        <f t="shared" si="1"/>
        <v>SERVICIOS PARA LA COMUNIDAD, SOCIALES Y PERSONALES (RECURSOS PROPIOS)</v>
      </c>
    </row>
    <row r="6" spans="1:9" s="56" customFormat="1" ht="21" hidden="1" customHeight="1" x14ac:dyDescent="0.25">
      <c r="A6" s="94" t="s">
        <v>255</v>
      </c>
      <c r="B6" s="95" t="s">
        <v>146</v>
      </c>
      <c r="C6" s="36" t="s">
        <v>147</v>
      </c>
      <c r="D6" s="37">
        <v>34800000</v>
      </c>
      <c r="E6" s="74">
        <v>2900000</v>
      </c>
      <c r="F6" s="96" t="str">
        <f>+F5</f>
        <v>6 MESES</v>
      </c>
      <c r="G6" s="97" t="str">
        <f t="shared" si="0"/>
        <v>2.1.2.02.02.009.001</v>
      </c>
      <c r="H6" s="98" t="str">
        <f t="shared" si="1"/>
        <v>SERVICIOS PARA LA COMUNIDAD, SOCIALES Y PERSONALES (RECURSOS PROPIOS)</v>
      </c>
    </row>
    <row r="7" spans="1:9" s="56" customFormat="1" ht="21" hidden="1" customHeight="1" x14ac:dyDescent="0.25">
      <c r="A7" s="94" t="s">
        <v>254</v>
      </c>
      <c r="B7" s="95" t="s">
        <v>148</v>
      </c>
      <c r="C7" s="36" t="s">
        <v>253</v>
      </c>
      <c r="D7" s="73">
        <v>50400000</v>
      </c>
      <c r="E7" s="74">
        <v>2800000</v>
      </c>
      <c r="F7" s="37" t="s">
        <v>250</v>
      </c>
      <c r="G7" s="97" t="str">
        <f t="shared" si="0"/>
        <v>2.1.2.02.02.009.001</v>
      </c>
      <c r="H7" s="98" t="str">
        <f t="shared" si="1"/>
        <v>SERVICIOS PARA LA COMUNIDAD, SOCIALES Y PERSONALES (RECURSOS PROPIOS)</v>
      </c>
    </row>
    <row r="8" spans="1:9" s="56" customFormat="1" ht="21" hidden="1" customHeight="1" x14ac:dyDescent="0.25">
      <c r="A8" s="94" t="s">
        <v>257</v>
      </c>
      <c r="B8" s="95" t="s">
        <v>151</v>
      </c>
      <c r="C8" s="36" t="s">
        <v>294</v>
      </c>
      <c r="D8" s="73">
        <f>17400000*2</f>
        <v>34800000</v>
      </c>
      <c r="E8" s="74">
        <v>2900000</v>
      </c>
      <c r="F8" s="37" t="s">
        <v>250</v>
      </c>
      <c r="G8" s="97" t="str">
        <f t="shared" si="0"/>
        <v>2.1.2.02.02.009.001</v>
      </c>
      <c r="H8" s="98" t="str">
        <f t="shared" si="1"/>
        <v>SERVICIOS PARA LA COMUNIDAD, SOCIALES Y PERSONALES (RECURSOS PROPIOS)</v>
      </c>
    </row>
    <row r="9" spans="1:9" s="56" customFormat="1" ht="21" hidden="1" customHeight="1" x14ac:dyDescent="0.25">
      <c r="A9" s="94" t="s">
        <v>257</v>
      </c>
      <c r="B9" s="95" t="s">
        <v>149</v>
      </c>
      <c r="C9" s="36" t="s">
        <v>150</v>
      </c>
      <c r="D9" s="37">
        <v>34104000</v>
      </c>
      <c r="E9" s="74">
        <v>2842000</v>
      </c>
      <c r="F9" s="37" t="s">
        <v>250</v>
      </c>
      <c r="G9" s="97" t="str">
        <f t="shared" si="0"/>
        <v>2.1.2.02.02.009.001</v>
      </c>
      <c r="H9" s="98" t="str">
        <f t="shared" si="1"/>
        <v>SERVICIOS PARA LA COMUNIDAD, SOCIALES Y PERSONALES (RECURSOS PROPIOS)</v>
      </c>
    </row>
    <row r="10" spans="1:9" s="56" customFormat="1" ht="21" hidden="1" customHeight="1" x14ac:dyDescent="0.25">
      <c r="A10" s="94" t="s">
        <v>152</v>
      </c>
      <c r="B10" s="95" t="s">
        <v>153</v>
      </c>
      <c r="C10" s="36" t="s">
        <v>258</v>
      </c>
      <c r="D10" s="37">
        <v>30000000</v>
      </c>
      <c r="E10" s="74">
        <f>+D10/6</f>
        <v>5000000</v>
      </c>
      <c r="F10" s="37" t="s">
        <v>250</v>
      </c>
      <c r="G10" s="37" t="s">
        <v>295</v>
      </c>
      <c r="H10" s="99" t="s">
        <v>89</v>
      </c>
    </row>
    <row r="11" spans="1:9" s="56" customFormat="1" ht="21" hidden="1" customHeight="1" x14ac:dyDescent="0.25">
      <c r="A11" s="94" t="s">
        <v>271</v>
      </c>
      <c r="B11" s="95" t="s">
        <v>154</v>
      </c>
      <c r="C11" s="36" t="s">
        <v>259</v>
      </c>
      <c r="D11" s="37">
        <v>318780000</v>
      </c>
      <c r="E11" s="74">
        <v>1771000</v>
      </c>
      <c r="F11" s="37" t="s">
        <v>250</v>
      </c>
      <c r="G11" s="97" t="str">
        <f t="shared" ref="G11:G22" si="2">"2.1.2.02.02.009.001"</f>
        <v>2.1.2.02.02.009.001</v>
      </c>
      <c r="H11" s="98" t="str">
        <f t="shared" ref="H11:H22" si="3">"SERVICIOS PARA LA COMUNIDAD, SOCIALES Y PERSONALES (RECURSOS PROPIOS)"</f>
        <v>SERVICIOS PARA LA COMUNIDAD, SOCIALES Y PERSONALES (RECURSOS PROPIOS)</v>
      </c>
    </row>
    <row r="12" spans="1:9" s="56" customFormat="1" ht="21" hidden="1" customHeight="1" x14ac:dyDescent="0.25">
      <c r="A12" s="94" t="s">
        <v>271</v>
      </c>
      <c r="B12" s="95" t="s">
        <v>155</v>
      </c>
      <c r="C12" s="36" t="s">
        <v>261</v>
      </c>
      <c r="D12" s="37">
        <v>40104000</v>
      </c>
      <c r="E12" s="74">
        <v>1671000</v>
      </c>
      <c r="F12" s="37" t="s">
        <v>250</v>
      </c>
      <c r="G12" s="97" t="str">
        <f t="shared" si="2"/>
        <v>2.1.2.02.02.009.001</v>
      </c>
      <c r="H12" s="98" t="str">
        <f t="shared" si="3"/>
        <v>SERVICIOS PARA LA COMUNIDAD, SOCIALES Y PERSONALES (RECURSOS PROPIOS)</v>
      </c>
    </row>
    <row r="13" spans="1:9" s="56" customFormat="1" ht="21" hidden="1" customHeight="1" x14ac:dyDescent="0.25">
      <c r="A13" s="94" t="s">
        <v>271</v>
      </c>
      <c r="B13" s="95" t="s">
        <v>155</v>
      </c>
      <c r="C13" s="36" t="s">
        <v>300</v>
      </c>
      <c r="D13" s="73">
        <v>10404000</v>
      </c>
      <c r="E13" s="74">
        <f>+D13/6</f>
        <v>1734000</v>
      </c>
      <c r="F13" s="37" t="s">
        <v>250</v>
      </c>
      <c r="G13" s="97" t="str">
        <f t="shared" si="2"/>
        <v>2.1.2.02.02.009.001</v>
      </c>
      <c r="H13" s="98" t="str">
        <f t="shared" si="3"/>
        <v>SERVICIOS PARA LA COMUNIDAD, SOCIALES Y PERSONALES (RECURSOS PROPIOS)</v>
      </c>
    </row>
    <row r="14" spans="1:9" s="56" customFormat="1" ht="21" hidden="1" customHeight="1" x14ac:dyDescent="0.25">
      <c r="A14" s="94" t="s">
        <v>271</v>
      </c>
      <c r="B14" s="95" t="s">
        <v>155</v>
      </c>
      <c r="C14" s="36" t="s">
        <v>156</v>
      </c>
      <c r="D14" s="37">
        <v>20052000</v>
      </c>
      <c r="E14" s="74">
        <v>1671000</v>
      </c>
      <c r="F14" s="37" t="s">
        <v>250</v>
      </c>
      <c r="G14" s="97" t="str">
        <f t="shared" si="2"/>
        <v>2.1.2.02.02.009.001</v>
      </c>
      <c r="H14" s="98" t="str">
        <f t="shared" si="3"/>
        <v>SERVICIOS PARA LA COMUNIDAD, SOCIALES Y PERSONALES (RECURSOS PROPIOS)</v>
      </c>
    </row>
    <row r="15" spans="1:9" s="56" customFormat="1" ht="21" customHeight="1" x14ac:dyDescent="0.25">
      <c r="A15" s="94" t="s">
        <v>269</v>
      </c>
      <c r="B15" s="95" t="s">
        <v>157</v>
      </c>
      <c r="C15" s="36" t="s">
        <v>260</v>
      </c>
      <c r="D15" s="37">
        <v>30078000</v>
      </c>
      <c r="E15" s="74">
        <v>1671000</v>
      </c>
      <c r="F15" s="37" t="s">
        <v>250</v>
      </c>
      <c r="G15" s="97" t="str">
        <f>"2.1.2.02.02.009.001"</f>
        <v>2.1.2.02.02.009.001</v>
      </c>
      <c r="H15" s="98" t="str">
        <f t="shared" si="3"/>
        <v>SERVICIOS PARA LA COMUNIDAD, SOCIALES Y PERSONALES (RECURSOS PROPIOS)</v>
      </c>
    </row>
    <row r="16" spans="1:9" s="56" customFormat="1" ht="21" hidden="1" customHeight="1" x14ac:dyDescent="0.25">
      <c r="A16" s="94" t="s">
        <v>257</v>
      </c>
      <c r="B16" s="95" t="s">
        <v>158</v>
      </c>
      <c r="C16" s="36" t="s">
        <v>262</v>
      </c>
      <c r="D16" s="37">
        <v>9396000</v>
      </c>
      <c r="E16" s="74">
        <v>1566000</v>
      </c>
      <c r="F16" s="37" t="s">
        <v>250</v>
      </c>
      <c r="G16" s="97" t="str">
        <f t="shared" si="2"/>
        <v>2.1.2.02.02.009.001</v>
      </c>
      <c r="H16" s="98" t="str">
        <f t="shared" si="3"/>
        <v>SERVICIOS PARA LA COMUNIDAD, SOCIALES Y PERSONALES (RECURSOS PROPIOS)</v>
      </c>
    </row>
    <row r="17" spans="1:8" s="56" customFormat="1" ht="21" hidden="1" customHeight="1" x14ac:dyDescent="0.25">
      <c r="A17" s="94" t="s">
        <v>257</v>
      </c>
      <c r="B17" s="95" t="s">
        <v>158</v>
      </c>
      <c r="C17" s="36" t="s">
        <v>263</v>
      </c>
      <c r="D17" s="37">
        <v>10404000</v>
      </c>
      <c r="E17" s="74">
        <f t="shared" ref="E17:E22" si="4">+D17/6</f>
        <v>1734000</v>
      </c>
      <c r="F17" s="37" t="s">
        <v>250</v>
      </c>
      <c r="G17" s="97" t="str">
        <f t="shared" si="2"/>
        <v>2.1.2.02.02.009.001</v>
      </c>
      <c r="H17" s="98" t="str">
        <f t="shared" si="3"/>
        <v>SERVICIOS PARA LA COMUNIDAD, SOCIALES Y PERSONALES (RECURSOS PROPIOS)</v>
      </c>
    </row>
    <row r="18" spans="1:8" s="56" customFormat="1" ht="21" hidden="1" customHeight="1" x14ac:dyDescent="0.25">
      <c r="A18" s="94" t="s">
        <v>254</v>
      </c>
      <c r="B18" s="95" t="s">
        <v>158</v>
      </c>
      <c r="C18" s="36" t="s">
        <v>159</v>
      </c>
      <c r="D18" s="37">
        <v>9396000</v>
      </c>
      <c r="E18" s="74">
        <f t="shared" si="4"/>
        <v>1566000</v>
      </c>
      <c r="F18" s="37" t="s">
        <v>250</v>
      </c>
      <c r="G18" s="97" t="str">
        <f t="shared" si="2"/>
        <v>2.1.2.02.02.009.001</v>
      </c>
      <c r="H18" s="98" t="str">
        <f t="shared" si="3"/>
        <v>SERVICIOS PARA LA COMUNIDAD, SOCIALES Y PERSONALES (RECURSOS PROPIOS)</v>
      </c>
    </row>
    <row r="19" spans="1:8" s="56" customFormat="1" ht="21" hidden="1" customHeight="1" x14ac:dyDescent="0.25">
      <c r="A19" s="94" t="s">
        <v>254</v>
      </c>
      <c r="B19" s="95" t="s">
        <v>162</v>
      </c>
      <c r="C19" s="36" t="s">
        <v>163</v>
      </c>
      <c r="D19" s="37">
        <v>10404000</v>
      </c>
      <c r="E19" s="74">
        <f t="shared" si="4"/>
        <v>1734000</v>
      </c>
      <c r="F19" s="37" t="s">
        <v>250</v>
      </c>
      <c r="G19" s="97" t="str">
        <f t="shared" si="2"/>
        <v>2.1.2.02.02.009.001</v>
      </c>
      <c r="H19" s="98" t="str">
        <f t="shared" si="3"/>
        <v>SERVICIOS PARA LA COMUNIDAD, SOCIALES Y PERSONALES (RECURSOS PROPIOS)</v>
      </c>
    </row>
    <row r="20" spans="1:8" s="56" customFormat="1" ht="21" hidden="1" customHeight="1" x14ac:dyDescent="0.25">
      <c r="A20" s="94" t="s">
        <v>270</v>
      </c>
      <c r="B20" s="95" t="s">
        <v>154</v>
      </c>
      <c r="C20" s="36" t="s">
        <v>160</v>
      </c>
      <c r="D20" s="37">
        <v>10026000</v>
      </c>
      <c r="E20" s="74">
        <f t="shared" si="4"/>
        <v>1671000</v>
      </c>
      <c r="F20" s="37" t="s">
        <v>250</v>
      </c>
      <c r="G20" s="97" t="str">
        <f t="shared" si="2"/>
        <v>2.1.2.02.02.009.001</v>
      </c>
      <c r="H20" s="98" t="str">
        <f t="shared" si="3"/>
        <v>SERVICIOS PARA LA COMUNIDAD, SOCIALES Y PERSONALES (RECURSOS PROPIOS)</v>
      </c>
    </row>
    <row r="21" spans="1:8" s="56" customFormat="1" ht="21" hidden="1" customHeight="1" x14ac:dyDescent="0.25">
      <c r="A21" s="94" t="s">
        <v>257</v>
      </c>
      <c r="B21" s="95" t="s">
        <v>155</v>
      </c>
      <c r="C21" s="36" t="s">
        <v>161</v>
      </c>
      <c r="D21" s="37">
        <v>9396000</v>
      </c>
      <c r="E21" s="74">
        <f t="shared" si="4"/>
        <v>1566000</v>
      </c>
      <c r="F21" s="37" t="s">
        <v>250</v>
      </c>
      <c r="G21" s="97" t="str">
        <f t="shared" si="2"/>
        <v>2.1.2.02.02.009.001</v>
      </c>
      <c r="H21" s="98" t="str">
        <f t="shared" si="3"/>
        <v>SERVICIOS PARA LA COMUNIDAD, SOCIALES Y PERSONALES (RECURSOS PROPIOS)</v>
      </c>
    </row>
    <row r="22" spans="1:8" s="56" customFormat="1" ht="21" hidden="1" customHeight="1" x14ac:dyDescent="0.25">
      <c r="A22" s="94" t="s">
        <v>274</v>
      </c>
      <c r="B22" s="95" t="s">
        <v>162</v>
      </c>
      <c r="C22" s="36" t="s">
        <v>164</v>
      </c>
      <c r="D22" s="37">
        <v>10404000</v>
      </c>
      <c r="E22" s="74">
        <f t="shared" si="4"/>
        <v>1734000</v>
      </c>
      <c r="F22" s="37" t="s">
        <v>250</v>
      </c>
      <c r="G22" s="97" t="str">
        <f t="shared" si="2"/>
        <v>2.1.2.02.02.009.001</v>
      </c>
      <c r="H22" s="98" t="str">
        <f t="shared" si="3"/>
        <v>SERVICIOS PARA LA COMUNIDAD, SOCIALES Y PERSONALES (RECURSOS PROPIOS)</v>
      </c>
    </row>
    <row r="23" spans="1:8" s="56" customFormat="1" ht="21" hidden="1" customHeight="1" x14ac:dyDescent="0.25">
      <c r="A23" s="94" t="s">
        <v>254</v>
      </c>
      <c r="B23" s="100" t="s">
        <v>165</v>
      </c>
      <c r="C23" s="72" t="s">
        <v>264</v>
      </c>
      <c r="D23" s="75">
        <v>20808000</v>
      </c>
      <c r="E23" s="76">
        <v>1734000</v>
      </c>
      <c r="F23" s="75" t="s">
        <v>250</v>
      </c>
      <c r="G23" s="97" t="str">
        <f>"2.1.2.02.02.009.001"</f>
        <v>2.1.2.02.02.009.001</v>
      </c>
      <c r="H23" s="98" t="str">
        <f>"SERVICIOS PARA LA COMUNIDAD, SOCIALES Y PERSONALES (RECURSOS PROPIOS)"</f>
        <v>SERVICIOS PARA LA COMUNIDAD, SOCIALES Y PERSONALES (RECURSOS PROPIOS)</v>
      </c>
    </row>
    <row r="24" spans="1:8" s="56" customFormat="1" ht="21" hidden="1" customHeight="1" x14ac:dyDescent="0.25">
      <c r="A24" s="94" t="s">
        <v>268</v>
      </c>
      <c r="B24" s="95" t="s">
        <v>165</v>
      </c>
      <c r="C24" s="36" t="s">
        <v>166</v>
      </c>
      <c r="D24" s="37">
        <v>10404000</v>
      </c>
      <c r="E24" s="74">
        <f>+D24/6</f>
        <v>1734000</v>
      </c>
      <c r="F24" s="37" t="s">
        <v>208</v>
      </c>
      <c r="G24" s="97" t="str">
        <f t="shared" ref="G24:G30" si="5">"2.1.2.02.02.009.001"</f>
        <v>2.1.2.02.02.009.001</v>
      </c>
      <c r="H24" s="98" t="str">
        <f t="shared" ref="H24:H30" si="6">"SERVICIOS PARA LA COMUNIDAD, SOCIALES Y PERSONALES (RECURSOS PROPIOS)"</f>
        <v>SERVICIOS PARA LA COMUNIDAD, SOCIALES Y PERSONALES (RECURSOS PROPIOS)</v>
      </c>
    </row>
    <row r="25" spans="1:8" s="56" customFormat="1" ht="21" customHeight="1" x14ac:dyDescent="0.25">
      <c r="A25" s="94" t="s">
        <v>269</v>
      </c>
      <c r="B25" s="95" t="s">
        <v>167</v>
      </c>
      <c r="C25" s="36" t="s">
        <v>432</v>
      </c>
      <c r="D25" s="37">
        <v>10404000</v>
      </c>
      <c r="E25" s="74">
        <f>+D25/6</f>
        <v>1734000</v>
      </c>
      <c r="F25" s="37" t="s">
        <v>250</v>
      </c>
      <c r="G25" s="97" t="str">
        <f t="shared" si="5"/>
        <v>2.1.2.02.02.009.001</v>
      </c>
      <c r="H25" s="98" t="str">
        <f t="shared" si="6"/>
        <v>SERVICIOS PARA LA COMUNIDAD, SOCIALES Y PERSONALES (RECURSOS PROPIOS)</v>
      </c>
    </row>
    <row r="26" spans="1:8" s="56" customFormat="1" ht="21" hidden="1" customHeight="1" x14ac:dyDescent="0.25">
      <c r="A26" s="94" t="s">
        <v>257</v>
      </c>
      <c r="B26" s="95" t="s">
        <v>162</v>
      </c>
      <c r="C26" s="36" t="s">
        <v>168</v>
      </c>
      <c r="D26" s="37">
        <v>11904000</v>
      </c>
      <c r="E26" s="74">
        <f>+D26/6</f>
        <v>1984000</v>
      </c>
      <c r="F26" s="37" t="s">
        <v>250</v>
      </c>
      <c r="G26" s="97" t="str">
        <f t="shared" si="5"/>
        <v>2.1.2.02.02.009.001</v>
      </c>
      <c r="H26" s="98" t="str">
        <f t="shared" si="6"/>
        <v>SERVICIOS PARA LA COMUNIDAD, SOCIALES Y PERSONALES (RECURSOS PROPIOS)</v>
      </c>
    </row>
    <row r="27" spans="1:8" s="56" customFormat="1" ht="21" hidden="1" customHeight="1" x14ac:dyDescent="0.25">
      <c r="A27" s="94" t="s">
        <v>267</v>
      </c>
      <c r="B27" s="95" t="s">
        <v>162</v>
      </c>
      <c r="C27" s="36" t="s">
        <v>169</v>
      </c>
      <c r="D27" s="37">
        <v>20808000</v>
      </c>
      <c r="E27" s="74">
        <v>1734000</v>
      </c>
      <c r="F27" s="37" t="s">
        <v>250</v>
      </c>
      <c r="G27" s="97" t="str">
        <f t="shared" si="5"/>
        <v>2.1.2.02.02.009.001</v>
      </c>
      <c r="H27" s="98" t="str">
        <f t="shared" si="6"/>
        <v>SERVICIOS PARA LA COMUNIDAD, SOCIALES Y PERSONALES (RECURSOS PROPIOS)</v>
      </c>
    </row>
    <row r="28" spans="1:8" s="56" customFormat="1" ht="21" hidden="1" customHeight="1" x14ac:dyDescent="0.25">
      <c r="A28" s="94" t="s">
        <v>257</v>
      </c>
      <c r="B28" s="95" t="s">
        <v>162</v>
      </c>
      <c r="C28" s="36" t="s">
        <v>170</v>
      </c>
      <c r="D28" s="37">
        <v>11604000</v>
      </c>
      <c r="E28" s="74">
        <f>+D28/6</f>
        <v>1934000</v>
      </c>
      <c r="F28" s="37" t="s">
        <v>250</v>
      </c>
      <c r="G28" s="97" t="str">
        <f t="shared" si="5"/>
        <v>2.1.2.02.02.009.001</v>
      </c>
      <c r="H28" s="98" t="str">
        <f t="shared" si="6"/>
        <v>SERVICIOS PARA LA COMUNIDAD, SOCIALES Y PERSONALES (RECURSOS PROPIOS)</v>
      </c>
    </row>
    <row r="29" spans="1:8" s="56" customFormat="1" ht="21" hidden="1" customHeight="1" x14ac:dyDescent="0.25">
      <c r="A29" s="94" t="s">
        <v>257</v>
      </c>
      <c r="B29" s="100" t="s">
        <v>171</v>
      </c>
      <c r="C29" s="72" t="s">
        <v>172</v>
      </c>
      <c r="D29" s="37">
        <v>10404000</v>
      </c>
      <c r="E29" s="74">
        <v>1734000</v>
      </c>
      <c r="F29" s="37" t="s">
        <v>250</v>
      </c>
      <c r="G29" s="97" t="str">
        <f t="shared" si="5"/>
        <v>2.1.2.02.02.009.001</v>
      </c>
      <c r="H29" s="98" t="str">
        <f t="shared" si="6"/>
        <v>SERVICIOS PARA LA COMUNIDAD, SOCIALES Y PERSONALES (RECURSOS PROPIOS)</v>
      </c>
    </row>
    <row r="30" spans="1:8" s="56" customFormat="1" ht="21" hidden="1" customHeight="1" x14ac:dyDescent="0.25">
      <c r="A30" s="94" t="s">
        <v>257</v>
      </c>
      <c r="B30" s="95" t="s">
        <v>173</v>
      </c>
      <c r="C30" s="36" t="s">
        <v>301</v>
      </c>
      <c r="D30" s="37">
        <v>40800000</v>
      </c>
      <c r="E30" s="74">
        <v>1700000</v>
      </c>
      <c r="F30" s="37" t="s">
        <v>250</v>
      </c>
      <c r="G30" s="97" t="str">
        <f t="shared" si="5"/>
        <v>2.1.2.02.02.009.001</v>
      </c>
      <c r="H30" s="98" t="str">
        <f t="shared" si="6"/>
        <v>SERVICIOS PARA LA COMUNIDAD, SOCIALES Y PERSONALES (RECURSOS PROPIOS)</v>
      </c>
    </row>
    <row r="31" spans="1:8" s="56" customFormat="1" ht="21" hidden="1" customHeight="1" x14ac:dyDescent="0.25">
      <c r="A31" s="94" t="s">
        <v>257</v>
      </c>
      <c r="B31" s="95" t="s">
        <v>174</v>
      </c>
      <c r="C31" s="36" t="s">
        <v>299</v>
      </c>
      <c r="D31" s="74">
        <v>326340000</v>
      </c>
      <c r="E31" s="74">
        <v>1470000</v>
      </c>
      <c r="F31" s="37" t="s">
        <v>250</v>
      </c>
      <c r="G31" s="97" t="str">
        <f>"2.1.2.02.02.009.001"</f>
        <v>2.1.2.02.02.009.001</v>
      </c>
      <c r="H31" s="98" t="str">
        <f>"SERVICIOS PARA LA COMUNIDAD, SOCIALES Y PERSONALES (RECURSOS PROPIOS)"</f>
        <v>SERVICIOS PARA LA COMUNIDAD, SOCIALES Y PERSONALES (RECURSOS PROPIOS)</v>
      </c>
    </row>
    <row r="32" spans="1:8" s="56" customFormat="1" ht="21" hidden="1" customHeight="1" x14ac:dyDescent="0.25">
      <c r="A32" s="94" t="s">
        <v>257</v>
      </c>
      <c r="B32" s="95" t="s">
        <v>175</v>
      </c>
      <c r="C32" s="36" t="s">
        <v>176</v>
      </c>
      <c r="D32" s="37">
        <v>22200000</v>
      </c>
      <c r="E32" s="74">
        <f>+D32/6</f>
        <v>3700000</v>
      </c>
      <c r="F32" s="37" t="s">
        <v>250</v>
      </c>
      <c r="G32" s="37" t="s">
        <v>295</v>
      </c>
      <c r="H32" s="99" t="s">
        <v>89</v>
      </c>
    </row>
    <row r="33" spans="1:8" s="56" customFormat="1" ht="21" hidden="1" customHeight="1" x14ac:dyDescent="0.25">
      <c r="A33" s="94" t="s">
        <v>257</v>
      </c>
      <c r="B33" s="95" t="s">
        <v>177</v>
      </c>
      <c r="C33" s="36" t="s">
        <v>178</v>
      </c>
      <c r="D33" s="37">
        <v>17652000</v>
      </c>
      <c r="E33" s="74">
        <v>1471000</v>
      </c>
      <c r="F33" s="37" t="s">
        <v>250</v>
      </c>
      <c r="G33" s="37" t="s">
        <v>295</v>
      </c>
      <c r="H33" s="99" t="s">
        <v>89</v>
      </c>
    </row>
    <row r="34" spans="1:8" s="56" customFormat="1" ht="21" hidden="1" customHeight="1" x14ac:dyDescent="0.25">
      <c r="A34" s="94" t="s">
        <v>257</v>
      </c>
      <c r="B34" s="95" t="s">
        <v>179</v>
      </c>
      <c r="C34" s="36" t="s">
        <v>180</v>
      </c>
      <c r="D34" s="37">
        <v>10404000</v>
      </c>
      <c r="E34" s="74">
        <f>+D34/6</f>
        <v>1734000</v>
      </c>
      <c r="F34" s="37" t="s">
        <v>250</v>
      </c>
      <c r="G34" s="37" t="s">
        <v>295</v>
      </c>
      <c r="H34" s="99" t="s">
        <v>89</v>
      </c>
    </row>
    <row r="35" spans="1:8" s="56" customFormat="1" ht="21" hidden="1" customHeight="1" x14ac:dyDescent="0.25">
      <c r="A35" s="94" t="s">
        <v>257</v>
      </c>
      <c r="B35" s="95" t="s">
        <v>179</v>
      </c>
      <c r="C35" s="36" t="s">
        <v>265</v>
      </c>
      <c r="D35" s="37">
        <v>19200000</v>
      </c>
      <c r="E35" s="74">
        <v>1600000</v>
      </c>
      <c r="F35" s="37" t="s">
        <v>250</v>
      </c>
      <c r="G35" s="37" t="s">
        <v>295</v>
      </c>
      <c r="H35" s="99" t="s">
        <v>89</v>
      </c>
    </row>
    <row r="36" spans="1:8" s="56" customFormat="1" ht="21" hidden="1" customHeight="1" x14ac:dyDescent="0.25">
      <c r="A36" s="94" t="s">
        <v>257</v>
      </c>
      <c r="B36" s="95" t="s">
        <v>179</v>
      </c>
      <c r="C36" s="36" t="s">
        <v>266</v>
      </c>
      <c r="D36" s="37">
        <v>10404000</v>
      </c>
      <c r="E36" s="74">
        <f t="shared" ref="E36:E41" si="7">+D36/6</f>
        <v>1734000</v>
      </c>
      <c r="F36" s="37" t="s">
        <v>250</v>
      </c>
      <c r="G36" s="37" t="s">
        <v>295</v>
      </c>
      <c r="H36" s="99" t="s">
        <v>89</v>
      </c>
    </row>
    <row r="37" spans="1:8" s="56" customFormat="1" ht="21" hidden="1" customHeight="1" x14ac:dyDescent="0.25">
      <c r="A37" s="94" t="s">
        <v>257</v>
      </c>
      <c r="B37" s="100" t="s">
        <v>165</v>
      </c>
      <c r="C37" s="72" t="s">
        <v>203</v>
      </c>
      <c r="D37" s="73">
        <v>10404000</v>
      </c>
      <c r="E37" s="74">
        <f t="shared" si="7"/>
        <v>1734000</v>
      </c>
      <c r="F37" s="37" t="s">
        <v>250</v>
      </c>
      <c r="G37" s="97" t="str">
        <f t="shared" ref="G37:G43" si="8">"2.1.2.02.02.009.001"</f>
        <v>2.1.2.02.02.009.001</v>
      </c>
      <c r="H37" s="98" t="str">
        <f t="shared" ref="H37:H43" si="9">"SERVICIOS PARA LA COMUNIDAD, SOCIALES Y PERSONALES (RECURSOS PROPIOS)"</f>
        <v>SERVICIOS PARA LA COMUNIDAD, SOCIALES Y PERSONALES (RECURSOS PROPIOS)</v>
      </c>
    </row>
    <row r="38" spans="1:8" s="56" customFormat="1" ht="21" hidden="1" customHeight="1" x14ac:dyDescent="0.25">
      <c r="A38" s="94" t="s">
        <v>257</v>
      </c>
      <c r="B38" s="95" t="s">
        <v>182</v>
      </c>
      <c r="C38" s="36" t="s">
        <v>298</v>
      </c>
      <c r="D38" s="37">
        <v>18846000</v>
      </c>
      <c r="E38" s="74">
        <f t="shared" si="7"/>
        <v>3141000</v>
      </c>
      <c r="F38" s="37" t="s">
        <v>208</v>
      </c>
      <c r="G38" s="97" t="str">
        <f t="shared" si="8"/>
        <v>2.1.2.02.02.009.001</v>
      </c>
      <c r="H38" s="98" t="str">
        <f t="shared" si="9"/>
        <v>SERVICIOS PARA LA COMUNIDAD, SOCIALES Y PERSONALES (RECURSOS PROPIOS)</v>
      </c>
    </row>
    <row r="39" spans="1:8" s="56" customFormat="1" ht="21" hidden="1" customHeight="1" x14ac:dyDescent="0.25">
      <c r="A39" s="94" t="s">
        <v>254</v>
      </c>
      <c r="B39" s="95" t="s">
        <v>200</v>
      </c>
      <c r="C39" s="36" t="s">
        <v>201</v>
      </c>
      <c r="D39" s="37">
        <v>21000000</v>
      </c>
      <c r="E39" s="77">
        <f t="shared" si="7"/>
        <v>3500000</v>
      </c>
      <c r="F39" s="37" t="s">
        <v>250</v>
      </c>
      <c r="G39" s="97" t="str">
        <f t="shared" si="8"/>
        <v>2.1.2.02.02.009.001</v>
      </c>
      <c r="H39" s="98" t="str">
        <f t="shared" si="9"/>
        <v>SERVICIOS PARA LA COMUNIDAD, SOCIALES Y PERSONALES (RECURSOS PROPIOS)</v>
      </c>
    </row>
    <row r="40" spans="1:8" s="56" customFormat="1" ht="21" hidden="1" customHeight="1" x14ac:dyDescent="0.25">
      <c r="A40" s="94" t="s">
        <v>267</v>
      </c>
      <c r="B40" s="95"/>
      <c r="C40" s="36" t="s">
        <v>272</v>
      </c>
      <c r="D40" s="37">
        <v>18000000</v>
      </c>
      <c r="E40" s="74">
        <f t="shared" si="7"/>
        <v>3000000</v>
      </c>
      <c r="F40" s="37" t="s">
        <v>250</v>
      </c>
      <c r="G40" s="97" t="str">
        <f t="shared" si="8"/>
        <v>2.1.2.02.02.009.001</v>
      </c>
      <c r="H40" s="98" t="str">
        <f t="shared" si="9"/>
        <v>SERVICIOS PARA LA COMUNIDAD, SOCIALES Y PERSONALES (RECURSOS PROPIOS)</v>
      </c>
    </row>
    <row r="41" spans="1:8" s="56" customFormat="1" ht="21" hidden="1" customHeight="1" x14ac:dyDescent="0.25">
      <c r="A41" s="94" t="s">
        <v>267</v>
      </c>
      <c r="B41" s="95"/>
      <c r="C41" s="36" t="s">
        <v>273</v>
      </c>
      <c r="D41" s="37">
        <v>18000000</v>
      </c>
      <c r="E41" s="74">
        <f t="shared" si="7"/>
        <v>3000000</v>
      </c>
      <c r="F41" s="37" t="s">
        <v>250</v>
      </c>
      <c r="G41" s="97" t="str">
        <f t="shared" si="8"/>
        <v>2.1.2.02.02.009.001</v>
      </c>
      <c r="H41" s="98" t="str">
        <f t="shared" si="9"/>
        <v>SERVICIOS PARA LA COMUNIDAD, SOCIALES Y PERSONALES (RECURSOS PROPIOS)</v>
      </c>
    </row>
    <row r="42" spans="1:8" s="56" customFormat="1" ht="21" hidden="1" customHeight="1" x14ac:dyDescent="0.25">
      <c r="A42" s="94" t="s">
        <v>274</v>
      </c>
      <c r="B42" s="95" t="s">
        <v>193</v>
      </c>
      <c r="C42" s="36" t="s">
        <v>194</v>
      </c>
      <c r="D42" s="37">
        <v>9396000</v>
      </c>
      <c r="E42" s="74">
        <v>1566000</v>
      </c>
      <c r="F42" s="37" t="s">
        <v>250</v>
      </c>
      <c r="G42" s="97" t="str">
        <f t="shared" si="8"/>
        <v>2.1.2.02.02.009.001</v>
      </c>
      <c r="H42" s="98" t="str">
        <f t="shared" si="9"/>
        <v>SERVICIOS PARA LA COMUNIDAD, SOCIALES Y PERSONALES (RECURSOS PROPIOS)</v>
      </c>
    </row>
    <row r="43" spans="1:8" s="56" customFormat="1" ht="21" hidden="1" customHeight="1" x14ac:dyDescent="0.25">
      <c r="A43" s="94" t="s">
        <v>254</v>
      </c>
      <c r="B43" s="95"/>
      <c r="C43" s="36" t="s">
        <v>275</v>
      </c>
      <c r="D43" s="37">
        <v>8700000</v>
      </c>
      <c r="E43" s="74">
        <v>2900000</v>
      </c>
      <c r="F43" s="37" t="s">
        <v>276</v>
      </c>
      <c r="G43" s="97" t="str">
        <f t="shared" si="8"/>
        <v>2.1.2.02.02.009.001</v>
      </c>
      <c r="H43" s="98" t="str">
        <f t="shared" si="9"/>
        <v>SERVICIOS PARA LA COMUNIDAD, SOCIALES Y PERSONALES (RECURSOS PROPIOS)</v>
      </c>
    </row>
    <row r="44" spans="1:8" ht="32.25" hidden="1" customHeight="1" x14ac:dyDescent="0.25">
      <c r="A44" s="35" t="s">
        <v>254</v>
      </c>
      <c r="B44" s="61" t="s">
        <v>200</v>
      </c>
      <c r="C44" s="78" t="s">
        <v>280</v>
      </c>
      <c r="D44" s="73">
        <v>33000000</v>
      </c>
      <c r="E44" s="77">
        <f>+D44/6</f>
        <v>5500000</v>
      </c>
      <c r="F44" s="41" t="s">
        <v>250</v>
      </c>
      <c r="G44" s="41" t="s">
        <v>296</v>
      </c>
      <c r="H44" s="71" t="s">
        <v>297</v>
      </c>
    </row>
    <row r="45" spans="1:8" ht="33.75" hidden="1" customHeight="1" x14ac:dyDescent="0.25">
      <c r="A45" s="35" t="s">
        <v>254</v>
      </c>
      <c r="B45" s="59" t="s">
        <v>278</v>
      </c>
      <c r="C45" s="79" t="s">
        <v>279</v>
      </c>
      <c r="D45" s="73">
        <v>25200000</v>
      </c>
      <c r="E45" s="77">
        <v>4200000</v>
      </c>
      <c r="F45" s="41" t="s">
        <v>250</v>
      </c>
      <c r="G45" s="41" t="s">
        <v>296</v>
      </c>
      <c r="H45" s="71" t="s">
        <v>297</v>
      </c>
    </row>
    <row r="46" spans="1:8" ht="21" hidden="1" customHeight="1" x14ac:dyDescent="0.25">
      <c r="D46" s="58">
        <f>SUM(D2:D45)</f>
        <v>1555596000</v>
      </c>
      <c r="E46" s="64">
        <f>SUM(E2:E45)</f>
        <v>103287833.33333334</v>
      </c>
    </row>
    <row r="47" spans="1:8" ht="21" hidden="1" customHeight="1" x14ac:dyDescent="0.25">
      <c r="D47" s="80"/>
    </row>
    <row r="48" spans="1:8" ht="21" hidden="1" customHeight="1" x14ac:dyDescent="0.25"/>
    <row r="49" ht="21" hidden="1" customHeight="1" x14ac:dyDescent="0.25"/>
    <row r="50" ht="21" hidden="1" customHeight="1" x14ac:dyDescent="0.25"/>
    <row r="51" ht="21" hidden="1" customHeight="1" x14ac:dyDescent="0.25"/>
    <row r="52" ht="21" hidden="1" customHeight="1" x14ac:dyDescent="0.25"/>
    <row r="53" ht="21" hidden="1" customHeight="1" x14ac:dyDescent="0.25"/>
    <row r="54" ht="21" hidden="1" customHeight="1" x14ac:dyDescent="0.25"/>
    <row r="55" ht="21" hidden="1" customHeight="1" x14ac:dyDescent="0.25"/>
    <row r="56" ht="21" hidden="1" customHeight="1" x14ac:dyDescent="0.25"/>
    <row r="57" ht="21" hidden="1" customHeight="1" x14ac:dyDescent="0.25"/>
    <row r="58" ht="21" hidden="1" customHeight="1" x14ac:dyDescent="0.25"/>
    <row r="59" ht="21" hidden="1" customHeight="1" x14ac:dyDescent="0.25"/>
    <row r="60" ht="21" hidden="1" customHeight="1" x14ac:dyDescent="0.25"/>
    <row r="61" ht="21" hidden="1" customHeight="1" x14ac:dyDescent="0.25"/>
    <row r="62" ht="21" hidden="1" customHeight="1" x14ac:dyDescent="0.25"/>
    <row r="63" ht="21" hidden="1" customHeight="1" x14ac:dyDescent="0.25"/>
    <row r="64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  <row r="127" ht="21" hidden="1" customHeight="1" x14ac:dyDescent="0.25"/>
    <row r="128" ht="21" hidden="1" customHeight="1" x14ac:dyDescent="0.25"/>
    <row r="129" spans="5:5" ht="21" hidden="1" customHeight="1" x14ac:dyDescent="0.25"/>
    <row r="130" spans="5:5" ht="21" hidden="1" customHeight="1" x14ac:dyDescent="0.25"/>
    <row r="131" spans="5:5" ht="21" hidden="1" customHeight="1" x14ac:dyDescent="0.25"/>
    <row r="132" spans="5:5" ht="21" hidden="1" customHeight="1" x14ac:dyDescent="0.25"/>
    <row r="134" spans="5:5" ht="21" customHeight="1" x14ac:dyDescent="0.25">
      <c r="E134" s="64">
        <f>+E15*6</f>
        <v>10026000</v>
      </c>
    </row>
    <row r="135" spans="5:5" ht="21" customHeight="1" x14ac:dyDescent="0.25">
      <c r="E135" s="64">
        <f>+E134*3</f>
        <v>30078000</v>
      </c>
    </row>
    <row r="136" spans="5:5" ht="21" customHeight="1" x14ac:dyDescent="0.25">
      <c r="E136" s="64">
        <f>+E135-D15</f>
        <v>0</v>
      </c>
    </row>
    <row r="139" spans="5:5" ht="21" customHeight="1" x14ac:dyDescent="0.25">
      <c r="E139" s="64">
        <f>+E15*3</f>
        <v>5013000</v>
      </c>
    </row>
  </sheetData>
  <autoFilter ref="A1:H132" xr:uid="{00000000-0009-0000-0000-000007000000}">
    <filterColumn colId="2">
      <filters>
        <filter val="Prestación de servicios como auxiliar administrativo para la E.S.E HOSPITAL SAN JOSE DEL GUAVIARE (ALMACEN GENERAL 2)"/>
        <filter val="Prestación de servicios como técnico administrativo para la E.S.E HOSPITAL SAN JOSE DEL GUAVIARE ( ALMACEN1)"/>
      </filters>
    </filterColumn>
  </autoFilter>
  <mergeCells count="1">
    <mergeCell ref="G1:H1"/>
  </mergeCells>
  <phoneticPr fontId="16" type="noConversion"/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I66"/>
  <sheetViews>
    <sheetView workbookViewId="0">
      <selection activeCell="C67" sqref="C67"/>
    </sheetView>
  </sheetViews>
  <sheetFormatPr baseColWidth="10" defaultRowHeight="31.5" customHeight="1" x14ac:dyDescent="0.25"/>
  <cols>
    <col min="1" max="1" width="27.85546875" style="53" bestFit="1" customWidth="1"/>
    <col min="2" max="2" width="14.42578125" style="53" customWidth="1"/>
    <col min="3" max="3" width="104.85546875" style="53" customWidth="1"/>
    <col min="4" max="4" width="21.85546875" style="53" bestFit="1" customWidth="1"/>
    <col min="5" max="5" width="21.85546875" style="64" customWidth="1"/>
    <col min="6" max="6" width="9.5703125" style="53" bestFit="1" customWidth="1"/>
    <col min="7" max="7" width="22.140625" style="53" customWidth="1"/>
    <col min="8" max="8" width="51.5703125" style="165" customWidth="1"/>
    <col min="9" max="9" width="22.42578125" style="53" customWidth="1"/>
    <col min="10" max="16384" width="11.42578125" style="53"/>
  </cols>
  <sheetData>
    <row r="1" spans="1:9" ht="31.5" customHeight="1" x14ac:dyDescent="0.25">
      <c r="A1" s="24" t="s">
        <v>108</v>
      </c>
      <c r="B1" s="25" t="s">
        <v>0</v>
      </c>
      <c r="C1" s="24" t="s">
        <v>1</v>
      </c>
      <c r="D1" s="152" t="s">
        <v>2</v>
      </c>
      <c r="E1" s="62" t="s">
        <v>212</v>
      </c>
      <c r="F1" s="152" t="s">
        <v>206</v>
      </c>
      <c r="G1" s="306" t="s">
        <v>277</v>
      </c>
      <c r="H1" s="307"/>
      <c r="I1" s="152" t="s">
        <v>248</v>
      </c>
    </row>
    <row r="2" spans="1:9" ht="42" hidden="1" x14ac:dyDescent="0.25">
      <c r="A2" s="38" t="s">
        <v>109</v>
      </c>
      <c r="B2" s="28" t="s">
        <v>110</v>
      </c>
      <c r="C2" s="30" t="s">
        <v>205</v>
      </c>
      <c r="D2" s="29">
        <v>2117380000</v>
      </c>
      <c r="E2" s="29">
        <v>302482857.14285713</v>
      </c>
      <c r="F2" s="42" t="s">
        <v>207</v>
      </c>
      <c r="G2" s="42" t="s">
        <v>289</v>
      </c>
      <c r="H2" s="153" t="s">
        <v>288</v>
      </c>
      <c r="I2" s="41"/>
    </row>
    <row r="3" spans="1:9" ht="42" hidden="1" x14ac:dyDescent="0.25">
      <c r="A3" s="38" t="s">
        <v>109</v>
      </c>
      <c r="B3" s="28" t="s">
        <v>111</v>
      </c>
      <c r="C3" s="30" t="s">
        <v>112</v>
      </c>
      <c r="D3" s="29">
        <v>812000000</v>
      </c>
      <c r="E3" s="29">
        <v>116000000</v>
      </c>
      <c r="F3" s="29" t="str">
        <f>+F2</f>
        <v>7 meses</v>
      </c>
      <c r="G3" s="42" t="s">
        <v>289</v>
      </c>
      <c r="H3" s="153" t="s">
        <v>288</v>
      </c>
      <c r="I3" s="41"/>
    </row>
    <row r="4" spans="1:9" s="56" customFormat="1" ht="21" hidden="1" x14ac:dyDescent="0.25">
      <c r="A4" s="94" t="s">
        <v>109</v>
      </c>
      <c r="B4" s="95" t="s">
        <v>113</v>
      </c>
      <c r="C4" s="36" t="s">
        <v>210</v>
      </c>
      <c r="D4" s="37">
        <v>300000000</v>
      </c>
      <c r="E4" s="37">
        <v>50000000</v>
      </c>
      <c r="F4" s="37" t="s">
        <v>208</v>
      </c>
      <c r="G4" s="101" t="s">
        <v>289</v>
      </c>
      <c r="H4" s="103" t="s">
        <v>288</v>
      </c>
      <c r="I4" s="55"/>
    </row>
    <row r="5" spans="1:9" ht="21" hidden="1" customHeight="1" x14ac:dyDescent="0.25">
      <c r="A5" s="38" t="s">
        <v>109</v>
      </c>
      <c r="B5" s="28" t="s">
        <v>114</v>
      </c>
      <c r="C5" s="30" t="s">
        <v>211</v>
      </c>
      <c r="D5" s="29">
        <v>120000000</v>
      </c>
      <c r="E5" s="29">
        <v>15000000</v>
      </c>
      <c r="F5" s="29" t="s">
        <v>209</v>
      </c>
      <c r="G5" s="42" t="s">
        <v>289</v>
      </c>
      <c r="H5" s="153" t="s">
        <v>288</v>
      </c>
      <c r="I5" s="41"/>
    </row>
    <row r="6" spans="1:9" ht="21" hidden="1" x14ac:dyDescent="0.25">
      <c r="A6" s="38" t="s">
        <v>232</v>
      </c>
      <c r="B6" s="28" t="s">
        <v>133</v>
      </c>
      <c r="C6" s="30" t="s">
        <v>323</v>
      </c>
      <c r="D6" s="29">
        <v>516200000</v>
      </c>
      <c r="E6" s="29">
        <f>+D6/7</f>
        <v>73742857.142857149</v>
      </c>
      <c r="F6" s="29" t="s">
        <v>207</v>
      </c>
      <c r="G6" s="42" t="s">
        <v>289</v>
      </c>
      <c r="H6" s="153" t="s">
        <v>288</v>
      </c>
      <c r="I6" s="54"/>
    </row>
    <row r="7" spans="1:9" s="56" customFormat="1" ht="21" hidden="1" x14ac:dyDescent="0.25">
      <c r="A7" s="94" t="s">
        <v>232</v>
      </c>
      <c r="B7" s="95" t="s">
        <v>134</v>
      </c>
      <c r="C7" s="36" t="s">
        <v>225</v>
      </c>
      <c r="D7" s="37">
        <v>599770000</v>
      </c>
      <c r="E7" s="37">
        <f>+D7/7</f>
        <v>85681428.571428567</v>
      </c>
      <c r="F7" s="37" t="s">
        <v>207</v>
      </c>
      <c r="G7" s="101" t="s">
        <v>289</v>
      </c>
      <c r="H7" s="103" t="s">
        <v>288</v>
      </c>
      <c r="I7" s="55"/>
    </row>
    <row r="8" spans="1:9" ht="21" hidden="1" x14ac:dyDescent="0.25">
      <c r="A8" s="38" t="s">
        <v>232</v>
      </c>
      <c r="B8" s="28" t="s">
        <v>135</v>
      </c>
      <c r="C8" s="30" t="s">
        <v>136</v>
      </c>
      <c r="D8" s="29">
        <v>381500000</v>
      </c>
      <c r="E8" s="29">
        <v>54500000</v>
      </c>
      <c r="F8" s="29" t="s">
        <v>207</v>
      </c>
      <c r="G8" s="42" t="s">
        <v>289</v>
      </c>
      <c r="H8" s="153" t="s">
        <v>288</v>
      </c>
      <c r="I8" s="54"/>
    </row>
    <row r="9" spans="1:9" ht="21" hidden="1" x14ac:dyDescent="0.25">
      <c r="A9" s="38" t="s">
        <v>232</v>
      </c>
      <c r="B9" s="28" t="s">
        <v>135</v>
      </c>
      <c r="C9" s="30" t="s">
        <v>137</v>
      </c>
      <c r="D9" s="29">
        <v>455800000</v>
      </c>
      <c r="E9" s="29">
        <f>+D9/7</f>
        <v>65114285.714285716</v>
      </c>
      <c r="F9" s="29" t="s">
        <v>207</v>
      </c>
      <c r="G9" s="42" t="s">
        <v>289</v>
      </c>
      <c r="H9" s="153" t="s">
        <v>288</v>
      </c>
      <c r="I9" s="54"/>
    </row>
    <row r="10" spans="1:9" s="56" customFormat="1" ht="21" hidden="1" x14ac:dyDescent="0.25">
      <c r="A10" s="38" t="s">
        <v>232</v>
      </c>
      <c r="B10" s="28" t="s">
        <v>132</v>
      </c>
      <c r="C10" s="30" t="s">
        <v>229</v>
      </c>
      <c r="D10" s="29">
        <v>504000000</v>
      </c>
      <c r="E10" s="29">
        <f>+D10/7</f>
        <v>72000000</v>
      </c>
      <c r="F10" s="29" t="s">
        <v>207</v>
      </c>
      <c r="G10" s="42" t="s">
        <v>289</v>
      </c>
      <c r="H10" s="153" t="s">
        <v>288</v>
      </c>
      <c r="I10" s="55"/>
    </row>
    <row r="11" spans="1:9" ht="21" hidden="1" customHeight="1" x14ac:dyDescent="0.25">
      <c r="A11" s="38" t="s">
        <v>232</v>
      </c>
      <c r="B11" s="28" t="s">
        <v>115</v>
      </c>
      <c r="C11" s="30" t="s">
        <v>213</v>
      </c>
      <c r="D11" s="29">
        <v>48000000</v>
      </c>
      <c r="E11" s="29">
        <v>3000000</v>
      </c>
      <c r="F11" s="29" t="str">
        <f>+F5</f>
        <v>8 meses</v>
      </c>
      <c r="G11" s="41" t="str">
        <f t="shared" ref="G11:G43" si="0">"2.1.2.02.02.009.001"</f>
        <v>2.1.2.02.02.009.001</v>
      </c>
      <c r="H11" s="153" t="s">
        <v>91</v>
      </c>
      <c r="I11" s="41"/>
    </row>
    <row r="12" spans="1:9" s="86" customFormat="1" ht="31.5" hidden="1" customHeight="1" x14ac:dyDescent="0.25">
      <c r="A12" s="87" t="s">
        <v>109</v>
      </c>
      <c r="B12" s="88" t="s">
        <v>116</v>
      </c>
      <c r="C12" s="89" t="s">
        <v>214</v>
      </c>
      <c r="D12" s="90">
        <f>1520640000-46080000</f>
        <v>1474560000</v>
      </c>
      <c r="E12" s="90">
        <v>5760000</v>
      </c>
      <c r="F12" s="90" t="s">
        <v>209</v>
      </c>
      <c r="G12" s="85" t="str">
        <f t="shared" si="0"/>
        <v>2.1.2.02.02.009.001</v>
      </c>
      <c r="H12" s="154" t="s">
        <v>91</v>
      </c>
      <c r="I12" s="85"/>
    </row>
    <row r="13" spans="1:9" s="57" customFormat="1" ht="31.5" hidden="1" customHeight="1" x14ac:dyDescent="0.25">
      <c r="A13" s="43" t="s">
        <v>109</v>
      </c>
      <c r="B13" s="31" t="s">
        <v>116</v>
      </c>
      <c r="C13" s="32" t="s">
        <v>238</v>
      </c>
      <c r="D13" s="33">
        <v>68000000</v>
      </c>
      <c r="E13" s="33">
        <f>+D13/8</f>
        <v>8500000</v>
      </c>
      <c r="F13" s="33" t="s">
        <v>209</v>
      </c>
      <c r="G13" s="41" t="str">
        <f t="shared" si="0"/>
        <v>2.1.2.02.02.009.001</v>
      </c>
      <c r="H13" s="155" t="s">
        <v>91</v>
      </c>
      <c r="I13" s="54"/>
    </row>
    <row r="14" spans="1:9" s="57" customFormat="1" ht="31.5" hidden="1" customHeight="1" x14ac:dyDescent="0.25">
      <c r="A14" s="43" t="s">
        <v>109</v>
      </c>
      <c r="B14" s="31" t="s">
        <v>116</v>
      </c>
      <c r="C14" s="32" t="s">
        <v>239</v>
      </c>
      <c r="D14" s="33">
        <v>64000000</v>
      </c>
      <c r="E14" s="33">
        <f>+D14/8</f>
        <v>8000000</v>
      </c>
      <c r="F14" s="33" t="s">
        <v>209</v>
      </c>
      <c r="G14" s="41" t="str">
        <f t="shared" si="0"/>
        <v>2.1.2.02.02.009.001</v>
      </c>
      <c r="H14" s="155" t="s">
        <v>91</v>
      </c>
      <c r="I14" s="54"/>
    </row>
    <row r="15" spans="1:9" s="56" customFormat="1" ht="31.5" hidden="1" customHeight="1" x14ac:dyDescent="0.25">
      <c r="A15" s="94" t="s">
        <v>231</v>
      </c>
      <c r="B15" s="95" t="s">
        <v>117</v>
      </c>
      <c r="C15" s="36" t="s">
        <v>240</v>
      </c>
      <c r="D15" s="37">
        <v>1126800000</v>
      </c>
      <c r="E15" s="37">
        <v>3275581.3953488371</v>
      </c>
      <c r="F15" s="102" t="s">
        <v>209</v>
      </c>
      <c r="G15" s="55" t="str">
        <f t="shared" si="0"/>
        <v>2.1.2.02.02.009.001</v>
      </c>
      <c r="H15" s="156" t="s">
        <v>91</v>
      </c>
      <c r="I15" s="55"/>
    </row>
    <row r="16" spans="1:9" s="57" customFormat="1" ht="31.5" hidden="1" customHeight="1" x14ac:dyDescent="0.25">
      <c r="A16" s="38" t="s">
        <v>231</v>
      </c>
      <c r="B16" s="28" t="s">
        <v>117</v>
      </c>
      <c r="C16" s="30" t="s">
        <v>226</v>
      </c>
      <c r="D16" s="29">
        <v>2112360000</v>
      </c>
      <c r="E16" s="29">
        <v>1821000</v>
      </c>
      <c r="F16" s="33" t="s">
        <v>209</v>
      </c>
      <c r="G16" s="41" t="str">
        <f t="shared" si="0"/>
        <v>2.1.2.02.02.009.001</v>
      </c>
      <c r="H16" s="155" t="s">
        <v>91</v>
      </c>
      <c r="I16" s="54"/>
    </row>
    <row r="17" spans="1:9" s="57" customFormat="1" ht="31.5" hidden="1" customHeight="1" x14ac:dyDescent="0.25">
      <c r="A17" s="38" t="s">
        <v>109</v>
      </c>
      <c r="B17" s="28" t="s">
        <v>117</v>
      </c>
      <c r="C17" s="30" t="s">
        <v>215</v>
      </c>
      <c r="D17" s="29">
        <v>14568000</v>
      </c>
      <c r="E17" s="29">
        <v>1821000</v>
      </c>
      <c r="F17" s="33" t="s">
        <v>209</v>
      </c>
      <c r="G17" s="41" t="str">
        <f t="shared" si="0"/>
        <v>2.1.2.02.02.009.001</v>
      </c>
      <c r="H17" s="155" t="s">
        <v>91</v>
      </c>
      <c r="I17" s="54"/>
    </row>
    <row r="18" spans="1:9" s="86" customFormat="1" ht="31.5" hidden="1" customHeight="1" x14ac:dyDescent="0.25">
      <c r="A18" s="81" t="s">
        <v>109</v>
      </c>
      <c r="B18" s="82" t="s">
        <v>118</v>
      </c>
      <c r="C18" s="83" t="s">
        <v>302</v>
      </c>
      <c r="D18" s="84">
        <f>58272000+14568000</f>
        <v>72840000</v>
      </c>
      <c r="E18" s="84">
        <f>+E29</f>
        <v>1821000</v>
      </c>
      <c r="F18" s="84" t="s">
        <v>209</v>
      </c>
      <c r="G18" s="85" t="str">
        <f t="shared" si="0"/>
        <v>2.1.2.02.02.009.001</v>
      </c>
      <c r="H18" s="91" t="s">
        <v>91</v>
      </c>
      <c r="I18" s="85"/>
    </row>
    <row r="19" spans="1:9" s="86" customFormat="1" ht="31.5" hidden="1" customHeight="1" x14ac:dyDescent="0.25">
      <c r="A19" s="81" t="s">
        <v>109</v>
      </c>
      <c r="B19" s="82" t="s">
        <v>118</v>
      </c>
      <c r="C19" s="83" t="s">
        <v>306</v>
      </c>
      <c r="D19" s="84">
        <f>E19*8</f>
        <v>13368000</v>
      </c>
      <c r="E19" s="84">
        <v>1671000</v>
      </c>
      <c r="F19" s="29" t="str">
        <f>+F28</f>
        <v>8 meses</v>
      </c>
      <c r="G19" s="85" t="str">
        <f t="shared" ref="G19" si="1">"2.1.2.02.02.009.001"</f>
        <v>2.1.2.02.02.009.001</v>
      </c>
      <c r="H19" s="91" t="s">
        <v>91</v>
      </c>
    </row>
    <row r="20" spans="1:9" s="57" customFormat="1" ht="31.5" hidden="1" customHeight="1" x14ac:dyDescent="0.25">
      <c r="A20" s="38" t="s">
        <v>109</v>
      </c>
      <c r="B20" s="28" t="s">
        <v>118</v>
      </c>
      <c r="C20" s="30" t="s">
        <v>119</v>
      </c>
      <c r="D20" s="29">
        <f>53472000</f>
        <v>53472000</v>
      </c>
      <c r="E20" s="29">
        <v>1671000</v>
      </c>
      <c r="F20" s="29" t="str">
        <f>+F29</f>
        <v>8 meses</v>
      </c>
      <c r="G20" s="41" t="str">
        <f t="shared" si="0"/>
        <v>2.1.2.02.02.009.001</v>
      </c>
      <c r="H20" s="153" t="s">
        <v>91</v>
      </c>
      <c r="I20" s="54"/>
    </row>
    <row r="21" spans="1:9" s="57" customFormat="1" ht="31.5" hidden="1" customHeight="1" x14ac:dyDescent="0.25">
      <c r="A21" s="38" t="s">
        <v>232</v>
      </c>
      <c r="B21" s="28" t="s">
        <v>117</v>
      </c>
      <c r="C21" s="30" t="s">
        <v>216</v>
      </c>
      <c r="D21" s="29">
        <v>29136000</v>
      </c>
      <c r="E21" s="29">
        <v>1821000</v>
      </c>
      <c r="F21" s="33" t="s">
        <v>209</v>
      </c>
      <c r="G21" s="41" t="str">
        <f t="shared" si="0"/>
        <v>2.1.2.02.02.009.001</v>
      </c>
      <c r="H21" s="155" t="s">
        <v>91</v>
      </c>
      <c r="I21" s="54"/>
    </row>
    <row r="22" spans="1:9" s="56" customFormat="1" ht="31.5" hidden="1" customHeight="1" x14ac:dyDescent="0.25">
      <c r="A22" s="94" t="s">
        <v>232</v>
      </c>
      <c r="B22" s="95" t="s">
        <v>120</v>
      </c>
      <c r="C22" s="36" t="s">
        <v>223</v>
      </c>
      <c r="D22" s="37">
        <f>+(3000000*3)*8</f>
        <v>72000000</v>
      </c>
      <c r="E22" s="37">
        <v>3000000</v>
      </c>
      <c r="F22" s="37" t="str">
        <f>+F20</f>
        <v>8 meses</v>
      </c>
      <c r="G22" s="55" t="str">
        <f t="shared" si="0"/>
        <v>2.1.2.02.02.009.001</v>
      </c>
      <c r="H22" s="103" t="s">
        <v>91</v>
      </c>
      <c r="I22" s="55"/>
    </row>
    <row r="23" spans="1:9" s="57" customFormat="1" ht="31.5" hidden="1" customHeight="1" x14ac:dyDescent="0.25">
      <c r="A23" s="38" t="s">
        <v>232</v>
      </c>
      <c r="B23" s="28" t="s">
        <v>120</v>
      </c>
      <c r="C23" s="30" t="s">
        <v>224</v>
      </c>
      <c r="D23" s="29">
        <v>96000000</v>
      </c>
      <c r="E23" s="29">
        <f>+E22</f>
        <v>3000000</v>
      </c>
      <c r="F23" s="29" t="str">
        <f>+F22</f>
        <v>8 meses</v>
      </c>
      <c r="G23" s="41" t="str">
        <f t="shared" si="0"/>
        <v>2.1.2.02.02.009.001</v>
      </c>
      <c r="H23" s="153" t="s">
        <v>91</v>
      </c>
      <c r="I23" s="54"/>
    </row>
    <row r="24" spans="1:9" s="56" customFormat="1" ht="31.5" hidden="1" customHeight="1" x14ac:dyDescent="0.25">
      <c r="A24" s="94" t="s">
        <v>234</v>
      </c>
      <c r="B24" s="95" t="s">
        <v>120</v>
      </c>
      <c r="C24" s="36" t="s">
        <v>220</v>
      </c>
      <c r="D24" s="103">
        <v>24000000</v>
      </c>
      <c r="E24" s="37">
        <v>3000000</v>
      </c>
      <c r="F24" s="55" t="s">
        <v>209</v>
      </c>
      <c r="G24" s="55" t="str">
        <f t="shared" si="0"/>
        <v>2.1.2.02.02.009.001</v>
      </c>
      <c r="H24" s="157" t="s">
        <v>91</v>
      </c>
      <c r="I24" s="55"/>
    </row>
    <row r="25" spans="1:9" s="57" customFormat="1" ht="31.5" hidden="1" customHeight="1" x14ac:dyDescent="0.25">
      <c r="A25" s="38" t="s">
        <v>232</v>
      </c>
      <c r="B25" s="28" t="s">
        <v>121</v>
      </c>
      <c r="C25" s="30" t="s">
        <v>218</v>
      </c>
      <c r="D25" s="29">
        <v>89600000</v>
      </c>
      <c r="E25" s="29">
        <v>2800000</v>
      </c>
      <c r="F25" s="29" t="s">
        <v>209</v>
      </c>
      <c r="G25" s="41" t="str">
        <f t="shared" si="0"/>
        <v>2.1.2.02.02.009.001</v>
      </c>
      <c r="H25" s="153" t="s">
        <v>91</v>
      </c>
      <c r="I25" s="54"/>
    </row>
    <row r="26" spans="1:9" s="57" customFormat="1" ht="31.5" hidden="1" customHeight="1" x14ac:dyDescent="0.25">
      <c r="A26" s="38" t="s">
        <v>232</v>
      </c>
      <c r="B26" s="28" t="s">
        <v>118</v>
      </c>
      <c r="C26" s="30" t="s">
        <v>140</v>
      </c>
      <c r="D26" s="29">
        <v>12528000</v>
      </c>
      <c r="E26" s="29">
        <f>+D26/8</f>
        <v>1566000</v>
      </c>
      <c r="F26" s="29" t="str">
        <f>+F40</f>
        <v>8 meses</v>
      </c>
      <c r="G26" s="41" t="str">
        <f t="shared" si="0"/>
        <v>2.1.2.02.02.009.001</v>
      </c>
      <c r="H26" s="153" t="s">
        <v>91</v>
      </c>
      <c r="I26" s="54"/>
    </row>
    <row r="27" spans="1:9" s="56" customFormat="1" ht="31.5" hidden="1" customHeight="1" x14ac:dyDescent="0.25">
      <c r="A27" s="94" t="s">
        <v>232</v>
      </c>
      <c r="B27" s="95" t="s">
        <v>118</v>
      </c>
      <c r="C27" s="36" t="s">
        <v>227</v>
      </c>
      <c r="D27" s="37">
        <v>87696000</v>
      </c>
      <c r="E27" s="37">
        <v>1566000</v>
      </c>
      <c r="F27" s="37" t="s">
        <v>209</v>
      </c>
      <c r="G27" s="55" t="str">
        <f t="shared" si="0"/>
        <v>2.1.2.02.02.009.001</v>
      </c>
      <c r="H27" s="103" t="s">
        <v>91</v>
      </c>
      <c r="I27" s="55"/>
    </row>
    <row r="28" spans="1:9" s="57" customFormat="1" ht="31.5" hidden="1" customHeight="1" x14ac:dyDescent="0.25">
      <c r="A28" s="43" t="s">
        <v>235</v>
      </c>
      <c r="B28" s="31" t="s">
        <v>122</v>
      </c>
      <c r="C28" s="32" t="s">
        <v>219</v>
      </c>
      <c r="D28" s="33">
        <v>79200000</v>
      </c>
      <c r="E28" s="33">
        <v>3300000</v>
      </c>
      <c r="F28" s="33" t="str">
        <f>+F25</f>
        <v>8 meses</v>
      </c>
      <c r="G28" s="41" t="str">
        <f t="shared" si="0"/>
        <v>2.1.2.02.02.009.001</v>
      </c>
      <c r="H28" s="155" t="s">
        <v>91</v>
      </c>
      <c r="I28" s="54"/>
    </row>
    <row r="29" spans="1:9" s="57" customFormat="1" ht="31.5" hidden="1" customHeight="1" x14ac:dyDescent="0.25">
      <c r="A29" s="38" t="s">
        <v>233</v>
      </c>
      <c r="B29" s="28" t="s">
        <v>117</v>
      </c>
      <c r="C29" s="30" t="s">
        <v>217</v>
      </c>
      <c r="D29" s="29">
        <v>145680000</v>
      </c>
      <c r="E29" s="29">
        <v>1821000</v>
      </c>
      <c r="F29" s="33" t="s">
        <v>209</v>
      </c>
      <c r="G29" s="41" t="str">
        <f t="shared" si="0"/>
        <v>2.1.2.02.02.009.001</v>
      </c>
      <c r="H29" s="155" t="s">
        <v>91</v>
      </c>
      <c r="I29" s="54"/>
    </row>
    <row r="30" spans="1:9" s="57" customFormat="1" ht="31.5" hidden="1" customHeight="1" x14ac:dyDescent="0.25">
      <c r="A30" s="38" t="s">
        <v>233</v>
      </c>
      <c r="B30" s="28" t="s">
        <v>123</v>
      </c>
      <c r="C30" s="30" t="s">
        <v>221</v>
      </c>
      <c r="D30" s="29">
        <v>224000000</v>
      </c>
      <c r="E30" s="63">
        <v>3500000</v>
      </c>
      <c r="F30" s="29" t="str">
        <f>+F28</f>
        <v>8 meses</v>
      </c>
      <c r="G30" s="41" t="str">
        <f t="shared" si="0"/>
        <v>2.1.2.02.02.009.001</v>
      </c>
      <c r="H30" s="153" t="s">
        <v>91</v>
      </c>
      <c r="I30" s="54"/>
    </row>
    <row r="31" spans="1:9" s="57" customFormat="1" ht="31.5" hidden="1" customHeight="1" x14ac:dyDescent="0.25">
      <c r="A31" s="38" t="s">
        <v>233</v>
      </c>
      <c r="B31" s="28" t="s">
        <v>123</v>
      </c>
      <c r="C31" s="30" t="s">
        <v>222</v>
      </c>
      <c r="D31" s="29">
        <v>32000000</v>
      </c>
      <c r="E31" s="63">
        <f>+D31/8</f>
        <v>4000000</v>
      </c>
      <c r="F31" s="29" t="str">
        <f>+F20</f>
        <v>8 meses</v>
      </c>
      <c r="G31" s="41" t="str">
        <f t="shared" si="0"/>
        <v>2.1.2.02.02.009.001</v>
      </c>
      <c r="H31" s="153" t="s">
        <v>91</v>
      </c>
      <c r="I31" s="54"/>
    </row>
    <row r="32" spans="1:9" s="86" customFormat="1" ht="31.5" hidden="1" customHeight="1" x14ac:dyDescent="0.25">
      <c r="A32" s="81" t="s">
        <v>109</v>
      </c>
      <c r="B32" s="82" t="s">
        <v>124</v>
      </c>
      <c r="C32" s="83" t="s">
        <v>125</v>
      </c>
      <c r="D32" s="84">
        <f>28000000+3200000</f>
        <v>31200000</v>
      </c>
      <c r="E32" s="120">
        <v>3500000</v>
      </c>
      <c r="F32" s="84" t="s">
        <v>209</v>
      </c>
      <c r="G32" s="85" t="str">
        <f t="shared" si="0"/>
        <v>2.1.2.02.02.009.001</v>
      </c>
      <c r="H32" s="91" t="s">
        <v>91</v>
      </c>
      <c r="I32" s="85"/>
    </row>
    <row r="33" spans="1:9" ht="31.5" hidden="1" customHeight="1" x14ac:dyDescent="0.25">
      <c r="A33" s="38" t="s">
        <v>241</v>
      </c>
      <c r="B33" s="28" t="s">
        <v>126</v>
      </c>
      <c r="C33" s="30" t="s">
        <v>127</v>
      </c>
      <c r="D33" s="29">
        <v>24000000</v>
      </c>
      <c r="E33" s="29">
        <v>3000000</v>
      </c>
      <c r="F33" s="29" t="str">
        <f>+F32</f>
        <v>8 meses</v>
      </c>
      <c r="G33" s="41" t="str">
        <f t="shared" si="0"/>
        <v>2.1.2.02.02.009.001</v>
      </c>
      <c r="H33" s="153" t="s">
        <v>91</v>
      </c>
      <c r="I33" s="41"/>
    </row>
    <row r="34" spans="1:9" ht="31.5" hidden="1" customHeight="1" x14ac:dyDescent="0.25">
      <c r="A34" s="38" t="s">
        <v>109</v>
      </c>
      <c r="B34" s="28" t="s">
        <v>128</v>
      </c>
      <c r="C34" s="30" t="s">
        <v>129</v>
      </c>
      <c r="D34" s="29">
        <v>52000000</v>
      </c>
      <c r="E34" s="29">
        <v>6500000</v>
      </c>
      <c r="F34" s="29" t="s">
        <v>209</v>
      </c>
      <c r="G34" s="41" t="str">
        <f t="shared" si="0"/>
        <v>2.1.2.02.02.009.001</v>
      </c>
      <c r="H34" s="153" t="s">
        <v>91</v>
      </c>
      <c r="I34" s="41"/>
    </row>
    <row r="35" spans="1:9" ht="31.5" hidden="1" customHeight="1" x14ac:dyDescent="0.25">
      <c r="A35" s="38" t="s">
        <v>109</v>
      </c>
      <c r="B35" s="28" t="s">
        <v>130</v>
      </c>
      <c r="C35" s="30" t="s">
        <v>131</v>
      </c>
      <c r="D35" s="29">
        <v>24000000</v>
      </c>
      <c r="E35" s="29">
        <v>3000000</v>
      </c>
      <c r="F35" s="29" t="s">
        <v>209</v>
      </c>
      <c r="G35" s="41" t="str">
        <f t="shared" si="0"/>
        <v>2.1.2.02.02.009.001</v>
      </c>
      <c r="H35" s="153" t="s">
        <v>91</v>
      </c>
      <c r="I35" s="41"/>
    </row>
    <row r="36" spans="1:9" s="86" customFormat="1" ht="31.5" hidden="1" customHeight="1" x14ac:dyDescent="0.25">
      <c r="A36" s="81" t="s">
        <v>231</v>
      </c>
      <c r="B36" s="82" t="s">
        <v>138</v>
      </c>
      <c r="C36" s="83" t="s">
        <v>305</v>
      </c>
      <c r="D36" s="84">
        <v>13872000</v>
      </c>
      <c r="E36" s="84">
        <f>+D36/8</f>
        <v>1734000</v>
      </c>
      <c r="F36" s="84" t="s">
        <v>209</v>
      </c>
      <c r="G36" s="85" t="str">
        <f t="shared" si="0"/>
        <v>2.1.2.02.02.009.001</v>
      </c>
      <c r="H36" s="91" t="s">
        <v>91</v>
      </c>
      <c r="I36" s="85"/>
    </row>
    <row r="37" spans="1:9" ht="31.5" hidden="1" customHeight="1" x14ac:dyDescent="0.25">
      <c r="A37" s="38" t="s">
        <v>235</v>
      </c>
      <c r="B37" s="28" t="s">
        <v>118</v>
      </c>
      <c r="C37" s="30" t="s">
        <v>139</v>
      </c>
      <c r="D37" s="29">
        <v>12528000</v>
      </c>
      <c r="E37" s="29">
        <v>1566000</v>
      </c>
      <c r="F37" s="29" t="s">
        <v>209</v>
      </c>
      <c r="G37" s="41" t="str">
        <f t="shared" si="0"/>
        <v>2.1.2.02.02.009.001</v>
      </c>
      <c r="H37" s="153" t="s">
        <v>91</v>
      </c>
      <c r="I37" s="41"/>
    </row>
    <row r="38" spans="1:9" ht="31.5" hidden="1" customHeight="1" x14ac:dyDescent="0.25">
      <c r="A38" s="38" t="s">
        <v>109</v>
      </c>
      <c r="B38" s="28" t="s">
        <v>118</v>
      </c>
      <c r="C38" s="30" t="s">
        <v>304</v>
      </c>
      <c r="D38" s="29">
        <v>13872000</v>
      </c>
      <c r="E38" s="29">
        <v>1734000</v>
      </c>
      <c r="F38" s="29" t="s">
        <v>209</v>
      </c>
      <c r="G38" s="41" t="str">
        <f t="shared" si="0"/>
        <v>2.1.2.02.02.009.001</v>
      </c>
      <c r="H38" s="153" t="s">
        <v>91</v>
      </c>
      <c r="I38" s="41"/>
    </row>
    <row r="39" spans="1:9" ht="31.5" hidden="1" customHeight="1" x14ac:dyDescent="0.25">
      <c r="A39" s="38" t="s">
        <v>109</v>
      </c>
      <c r="B39" s="28" t="s">
        <v>118</v>
      </c>
      <c r="C39" s="30" t="s">
        <v>303</v>
      </c>
      <c r="D39" s="29">
        <v>13872000</v>
      </c>
      <c r="E39" s="29">
        <v>1734000</v>
      </c>
      <c r="F39" s="29" t="s">
        <v>209</v>
      </c>
      <c r="G39" s="41" t="str">
        <f t="shared" si="0"/>
        <v>2.1.2.02.02.009.001</v>
      </c>
      <c r="H39" s="153" t="s">
        <v>91</v>
      </c>
      <c r="I39" s="41"/>
    </row>
    <row r="40" spans="1:9" s="57" customFormat="1" ht="31.5" hidden="1" customHeight="1" x14ac:dyDescent="0.25">
      <c r="A40" s="38" t="s">
        <v>241</v>
      </c>
      <c r="B40" s="28" t="s">
        <v>118</v>
      </c>
      <c r="C40" s="30" t="s">
        <v>228</v>
      </c>
      <c r="D40" s="29">
        <v>238032000</v>
      </c>
      <c r="E40" s="29">
        <v>1566000</v>
      </c>
      <c r="F40" s="29" t="s">
        <v>209</v>
      </c>
      <c r="G40" s="41" t="str">
        <f t="shared" si="0"/>
        <v>2.1.2.02.02.009.001</v>
      </c>
      <c r="H40" s="153" t="s">
        <v>91</v>
      </c>
      <c r="I40" s="54"/>
    </row>
    <row r="41" spans="1:9" s="57" customFormat="1" ht="31.5" hidden="1" customHeight="1" x14ac:dyDescent="0.25">
      <c r="A41" s="38" t="s">
        <v>241</v>
      </c>
      <c r="B41" s="28" t="s">
        <v>118</v>
      </c>
      <c r="C41" s="30" t="s">
        <v>236</v>
      </c>
      <c r="D41" s="29">
        <v>50112000</v>
      </c>
      <c r="E41" s="29">
        <v>1566000</v>
      </c>
      <c r="F41" s="29" t="s">
        <v>209</v>
      </c>
      <c r="G41" s="41" t="str">
        <f t="shared" si="0"/>
        <v>2.1.2.02.02.009.001</v>
      </c>
      <c r="H41" s="153" t="s">
        <v>91</v>
      </c>
      <c r="I41" s="54"/>
    </row>
    <row r="42" spans="1:9" ht="31.5" hidden="1" customHeight="1" x14ac:dyDescent="0.25">
      <c r="A42" s="38" t="s">
        <v>241</v>
      </c>
      <c r="B42" s="51" t="s">
        <v>118</v>
      </c>
      <c r="C42" s="32" t="s">
        <v>237</v>
      </c>
      <c r="D42" s="29">
        <v>25056000</v>
      </c>
      <c r="E42" s="29">
        <v>1566000</v>
      </c>
      <c r="F42" s="29" t="s">
        <v>209</v>
      </c>
      <c r="G42" s="41" t="str">
        <f t="shared" si="0"/>
        <v>2.1.2.02.02.009.001</v>
      </c>
      <c r="H42" s="153" t="s">
        <v>91</v>
      </c>
      <c r="I42" s="41"/>
    </row>
    <row r="43" spans="1:9" ht="31.5" customHeight="1" x14ac:dyDescent="0.15">
      <c r="A43" s="27" t="s">
        <v>109</v>
      </c>
      <c r="B43" s="28" t="s">
        <v>185</v>
      </c>
      <c r="C43" s="30" t="s">
        <v>186</v>
      </c>
      <c r="D43" s="29">
        <v>96000000</v>
      </c>
      <c r="E43" s="29">
        <f>+D43/6</f>
        <v>16000000</v>
      </c>
      <c r="F43" s="29" t="s">
        <v>208</v>
      </c>
      <c r="G43" s="70" t="str">
        <f t="shared" si="0"/>
        <v>2.1.2.02.02.009.001</v>
      </c>
      <c r="H43" s="71" t="str">
        <f t="shared" ref="H43" si="2">"SERVICIOS PARA LA COMUNIDAD, SOCIALES Y PERSONALES (RECURSOS PROPIOS)"</f>
        <v>SERVICIOS PARA LA COMUNIDAD, SOCIALES Y PERSONALES (RECURSOS PROPIOS)</v>
      </c>
      <c r="I43" s="41"/>
    </row>
    <row r="44" spans="1:9" ht="31.5" hidden="1" customHeight="1" x14ac:dyDescent="0.25">
      <c r="A44" s="27"/>
      <c r="B44" s="28"/>
      <c r="C44" s="30"/>
      <c r="D44" s="44">
        <f>SUM(D2:D43)</f>
        <v>12341002000</v>
      </c>
      <c r="E44" s="44">
        <f>+[1]Hoja1!$Q$78</f>
        <v>12340730000</v>
      </c>
      <c r="F44" s="29">
        <f>+E44-D44</f>
        <v>-272000</v>
      </c>
      <c r="G44" s="29"/>
      <c r="H44" s="66">
        <f>+D44+'OPS ADMINISTRATIVOS'!D46</f>
        <v>13896598000</v>
      </c>
      <c r="I44" s="41"/>
    </row>
    <row r="45" spans="1:9" ht="31.5" hidden="1" customHeight="1" x14ac:dyDescent="0.25">
      <c r="A45" s="27" t="s">
        <v>109</v>
      </c>
      <c r="B45" s="28"/>
      <c r="C45" s="30" t="s">
        <v>242</v>
      </c>
      <c r="D45" s="29">
        <v>32550000</v>
      </c>
      <c r="E45" s="29">
        <f>+D45/3</f>
        <v>10850000</v>
      </c>
      <c r="F45" s="29" t="s">
        <v>243</v>
      </c>
      <c r="G45" s="29" t="s">
        <v>289</v>
      </c>
      <c r="H45" s="158" t="s">
        <v>288</v>
      </c>
      <c r="I45" s="41"/>
    </row>
    <row r="46" spans="1:9" ht="31.5" customHeight="1" x14ac:dyDescent="0.25">
      <c r="A46" s="27" t="s">
        <v>109</v>
      </c>
      <c r="B46" s="28"/>
      <c r="C46" s="30" t="s">
        <v>244</v>
      </c>
      <c r="D46" s="29">
        <v>105000000</v>
      </c>
      <c r="E46" s="29">
        <f>+D46/3</f>
        <v>35000000</v>
      </c>
      <c r="F46" s="29" t="s">
        <v>243</v>
      </c>
      <c r="G46" s="159" t="str">
        <f>"2.1.2.02.02.009.001"</f>
        <v>2.1.2.02.02.009.001</v>
      </c>
      <c r="H46" s="160" t="str">
        <f>"SERVICIOS PARA LA COMUNIDAD, SOCIALES Y PERSONALES (RECURSOS PROPIOS)"</f>
        <v>SERVICIOS PARA LA COMUNIDAD, SOCIALES Y PERSONALES (RECURSOS PROPIOS)</v>
      </c>
      <c r="I46" s="41"/>
    </row>
    <row r="47" spans="1:9" ht="31.5" hidden="1" customHeight="1" x14ac:dyDescent="0.25">
      <c r="A47" s="39" t="s">
        <v>109</v>
      </c>
      <c r="B47" s="34">
        <v>85111607</v>
      </c>
      <c r="C47" s="40" t="s">
        <v>202</v>
      </c>
      <c r="D47" s="29">
        <v>90000000</v>
      </c>
      <c r="E47" s="29">
        <f>+D47/6</f>
        <v>15000000</v>
      </c>
      <c r="F47" s="29" t="s">
        <v>208</v>
      </c>
      <c r="G47" s="29" t="s">
        <v>289</v>
      </c>
      <c r="H47" s="158" t="s">
        <v>288</v>
      </c>
      <c r="I47" s="41"/>
    </row>
    <row r="48" spans="1:9" ht="31.5" hidden="1" customHeight="1" x14ac:dyDescent="0.25">
      <c r="A48" s="27" t="s">
        <v>109</v>
      </c>
      <c r="B48" s="52" t="s">
        <v>118</v>
      </c>
      <c r="C48" s="32" t="s">
        <v>204</v>
      </c>
      <c r="D48" s="29">
        <v>12180000</v>
      </c>
      <c r="E48" s="29">
        <f t="shared" ref="E48:E54" si="3">+D48/7</f>
        <v>1740000</v>
      </c>
      <c r="F48" s="29" t="s">
        <v>207</v>
      </c>
      <c r="G48" s="159" t="str">
        <f>"2.1.2.02.02.009.001"</f>
        <v>2.1.2.02.02.009.001</v>
      </c>
      <c r="H48" s="160" t="str">
        <f>"SERVICIOS PARA LA COMUNIDAD, SOCIALES Y PERSONALES (RECURSOS PROPIOS)"</f>
        <v>SERVICIOS PARA LA COMUNIDAD, SOCIALES Y PERSONALES (RECURSOS PROPIOS)</v>
      </c>
      <c r="I48" s="41"/>
    </row>
    <row r="49" spans="1:9" s="56" customFormat="1" ht="31.5" hidden="1" customHeight="1" x14ac:dyDescent="0.25">
      <c r="A49" s="38" t="s">
        <v>109</v>
      </c>
      <c r="B49" s="28" t="s">
        <v>132</v>
      </c>
      <c r="C49" s="30" t="s">
        <v>230</v>
      </c>
      <c r="D49" s="29">
        <v>196000000</v>
      </c>
      <c r="E49" s="29">
        <f t="shared" si="3"/>
        <v>28000000</v>
      </c>
      <c r="F49" s="29" t="s">
        <v>207</v>
      </c>
      <c r="G49" s="29" t="s">
        <v>289</v>
      </c>
      <c r="H49" s="158" t="s">
        <v>288</v>
      </c>
      <c r="I49" s="55"/>
    </row>
    <row r="50" spans="1:9" ht="31.5" customHeight="1" x14ac:dyDescent="0.25">
      <c r="A50" s="38" t="s">
        <v>109</v>
      </c>
      <c r="B50" s="28" t="s">
        <v>183</v>
      </c>
      <c r="C50" s="30" t="s">
        <v>184</v>
      </c>
      <c r="D50" s="29">
        <v>350000000</v>
      </c>
      <c r="E50" s="29">
        <f t="shared" si="3"/>
        <v>50000000</v>
      </c>
      <c r="F50" s="29" t="s">
        <v>207</v>
      </c>
      <c r="G50" s="29" t="s">
        <v>290</v>
      </c>
      <c r="H50" s="158" t="s">
        <v>291</v>
      </c>
      <c r="I50" s="41"/>
    </row>
    <row r="51" spans="1:9" ht="31.5" hidden="1" customHeight="1" x14ac:dyDescent="0.25">
      <c r="A51" s="38" t="s">
        <v>109</v>
      </c>
      <c r="B51" s="28" t="s">
        <v>196</v>
      </c>
      <c r="C51" s="30" t="s">
        <v>197</v>
      </c>
      <c r="D51" s="29">
        <v>140000000</v>
      </c>
      <c r="E51" s="29">
        <f t="shared" si="3"/>
        <v>20000000</v>
      </c>
      <c r="F51" s="29" t="s">
        <v>207</v>
      </c>
      <c r="G51" s="29" t="s">
        <v>289</v>
      </c>
      <c r="H51" s="158" t="s">
        <v>288</v>
      </c>
      <c r="I51" s="41"/>
    </row>
    <row r="52" spans="1:9" s="86" customFormat="1" ht="31.5" hidden="1" customHeight="1" x14ac:dyDescent="0.25">
      <c r="A52" s="81" t="s">
        <v>109</v>
      </c>
      <c r="B52" s="92"/>
      <c r="C52" s="83" t="s">
        <v>198</v>
      </c>
      <c r="D52" s="84">
        <v>27728000</v>
      </c>
      <c r="E52" s="84">
        <f t="shared" si="3"/>
        <v>3961142.8571428573</v>
      </c>
      <c r="F52" s="84" t="s">
        <v>207</v>
      </c>
      <c r="G52" s="161" t="str">
        <f>"2.1.2.02.02.009.001"</f>
        <v>2.1.2.02.02.009.001</v>
      </c>
      <c r="H52" s="162" t="str">
        <f>"SERVICIOS PARA LA COMUNIDAD, SOCIALES Y PERSONALES (RECURSOS PROPIOS)"</f>
        <v>SERVICIOS PARA LA COMUNIDAD, SOCIALES Y PERSONALES (RECURSOS PROPIOS)</v>
      </c>
      <c r="I52" s="85"/>
    </row>
    <row r="53" spans="1:9" ht="31.5" hidden="1" customHeight="1" x14ac:dyDescent="0.25">
      <c r="A53" s="38" t="s">
        <v>109</v>
      </c>
      <c r="B53" s="28" t="s">
        <v>199</v>
      </c>
      <c r="C53" s="30" t="s">
        <v>245</v>
      </c>
      <c r="D53" s="29">
        <v>28000000</v>
      </c>
      <c r="E53" s="29">
        <f t="shared" si="3"/>
        <v>4000000</v>
      </c>
      <c r="F53" s="29" t="s">
        <v>207</v>
      </c>
      <c r="G53" s="159" t="str">
        <f>"2.1.2.02.02.009.001"</f>
        <v>2.1.2.02.02.009.001</v>
      </c>
      <c r="H53" s="160" t="str">
        <f>"SERVICIOS PARA LA COMUNIDAD, SOCIALES Y PERSONALES (RECURSOS PROPIOS)"</f>
        <v>SERVICIOS PARA LA COMUNIDAD, SOCIALES Y PERSONALES (RECURSOS PROPIOS)</v>
      </c>
      <c r="I53" s="41"/>
    </row>
    <row r="54" spans="1:9" ht="31.5" hidden="1" customHeight="1" x14ac:dyDescent="0.25">
      <c r="A54" s="38" t="s">
        <v>109</v>
      </c>
      <c r="B54" s="28"/>
      <c r="C54" s="30" t="s">
        <v>246</v>
      </c>
      <c r="D54" s="29">
        <v>100000000</v>
      </c>
      <c r="E54" s="29">
        <f t="shared" si="3"/>
        <v>14285714.285714285</v>
      </c>
      <c r="F54" s="29"/>
      <c r="G54" s="29" t="s">
        <v>290</v>
      </c>
      <c r="H54" s="158" t="s">
        <v>291</v>
      </c>
      <c r="I54" s="41"/>
    </row>
    <row r="55" spans="1:9" ht="31.5" hidden="1" customHeight="1" x14ac:dyDescent="0.25">
      <c r="A55" s="38" t="s">
        <v>109</v>
      </c>
      <c r="B55" s="47" t="s">
        <v>354</v>
      </c>
      <c r="C55" s="30" t="s">
        <v>247</v>
      </c>
      <c r="D55" s="29">
        <v>140000000</v>
      </c>
      <c r="E55" s="29">
        <f>+D55/7</f>
        <v>20000000</v>
      </c>
      <c r="F55" s="29"/>
      <c r="G55" s="159" t="str">
        <f>"2.1.2.02.02.009.001"</f>
        <v>2.1.2.02.02.009.001</v>
      </c>
      <c r="H55" s="160" t="str">
        <f>"SERVICIOS PARA LA COMUNIDAD, SOCIALES Y PERSONALES (RECURSOS PROPIOS)"</f>
        <v>SERVICIOS PARA LA COMUNIDAD, SOCIALES Y PERSONALES (RECURSOS PROPIOS)</v>
      </c>
      <c r="I55" s="41"/>
    </row>
    <row r="56" spans="1:9" ht="31.5" hidden="1" customHeight="1" x14ac:dyDescent="0.25">
      <c r="A56" s="38"/>
      <c r="B56" s="28"/>
      <c r="C56" s="30"/>
      <c r="D56" s="45">
        <f>SUM(D45:D55)</f>
        <v>1221458000</v>
      </c>
      <c r="E56" s="44"/>
      <c r="F56" s="44"/>
      <c r="G56" s="44"/>
      <c r="H56" s="67"/>
      <c r="I56" s="41"/>
    </row>
    <row r="57" spans="1:9" ht="31.5" hidden="1" customHeight="1" x14ac:dyDescent="0.25">
      <c r="A57" s="38"/>
      <c r="B57" s="28"/>
      <c r="C57" s="30"/>
      <c r="D57" s="45">
        <f>+D56+D44</f>
        <v>13562460000</v>
      </c>
      <c r="E57" s="44" t="s">
        <v>249</v>
      </c>
      <c r="F57" s="44"/>
      <c r="G57" s="44"/>
      <c r="H57" s="67"/>
      <c r="I57" s="41"/>
    </row>
    <row r="58" spans="1:9" ht="31.5" customHeight="1" x14ac:dyDescent="0.25">
      <c r="A58" s="46"/>
      <c r="C58" s="48"/>
      <c r="D58" s="49">
        <f>+D57+'OPS ADMINISTRATIVOS'!D46</f>
        <v>15118056000</v>
      </c>
      <c r="E58" s="121"/>
      <c r="F58" s="49"/>
      <c r="G58" s="50"/>
      <c r="H58" s="163"/>
    </row>
    <row r="59" spans="1:9" ht="31.5" customHeight="1" x14ac:dyDescent="0.25">
      <c r="D59" s="164"/>
    </row>
    <row r="60" spans="1:9" ht="31.5" customHeight="1" x14ac:dyDescent="0.25">
      <c r="D60" s="64"/>
    </row>
    <row r="62" spans="1:9" ht="31.5" customHeight="1" x14ac:dyDescent="0.25">
      <c r="C62" s="166"/>
    </row>
    <row r="63" spans="1:9" ht="31.5" customHeight="1" x14ac:dyDescent="0.25">
      <c r="C63" s="166" t="s">
        <v>351</v>
      </c>
      <c r="E63" s="64">
        <v>10404000</v>
      </c>
    </row>
    <row r="64" spans="1:9" ht="31.5" customHeight="1" x14ac:dyDescent="0.25">
      <c r="C64" s="166" t="s">
        <v>352</v>
      </c>
      <c r="E64" s="64">
        <f>+E63-D38</f>
        <v>-3468000</v>
      </c>
    </row>
    <row r="65" spans="3:5" ht="31.5" customHeight="1" x14ac:dyDescent="0.25">
      <c r="C65" s="166" t="s">
        <v>353</v>
      </c>
      <c r="E65" s="64">
        <v>3294000</v>
      </c>
    </row>
    <row r="66" spans="3:5" ht="31.5" customHeight="1" x14ac:dyDescent="0.25">
      <c r="C66" s="167"/>
      <c r="E66" s="64">
        <f>+E64+E65</f>
        <v>-174000</v>
      </c>
    </row>
  </sheetData>
  <autoFilter xmlns:x14="http://schemas.microsoft.com/office/spreadsheetml/2009/9/main" ref="A1:I57" xr:uid="{00000000-0009-0000-0000-000008000000}">
    <filterColumn colId="2">
      <filters>
        <mc:AlternateContent xmlns:mc="http://schemas.openxmlformats.org/markup-compatibility/2006">
          <mc:Choice Requires="x14">
            <x14:filter val="Prestación de servicios para el procesamiento de las pruebas de exámenes especializados y/o rutina y estudios de patologia como apoyo a dar cumplimiento a las actividades de diagnóstico, prevención, tratamiento, seguimiento, control y vigilancia de las enfermedades"/>
            <x14:filter val="PRESTACION DE SERVICIOS PARA TAMIZAJE METABOLICO NEONATAL  EN LA E.S.E HOSPITAL SAN JOSE DEL GUAVIARE"/>
            <x14:filter val="TAMIZAJE AUDITIVO A LOS RECIEN NACIDOS EN LA E.S.E HOSPITAL SAN JOSE DEL GUAVIARE"/>
          </mc:Choice>
          <mc:Fallback>
            <filter val="PRESTACION DE SERVICIOS PARA TAMIZAJE METABOLICO NEONATAL  EN LA E.S.E HOSPITAL SAN JOSE DEL GUAVIARE"/>
            <filter val="TAMIZAJE AUDITIVO A LOS RECIEN NACIDOS EN LA E.S.E HOSPITAL SAN JOSE DEL GUAVIARE"/>
          </mc:Fallback>
        </mc:AlternateContent>
      </filters>
    </filterColumn>
    <filterColumn colId="6" showButton="0"/>
  </autoFilter>
  <mergeCells count="1">
    <mergeCell ref="G1:H1"/>
  </mergeCells>
  <hyperlinks>
    <hyperlink ref="C63" r:id="rId1" display="javascript:void(0);" xr:uid="{00000000-0004-0000-0800-000000000000}"/>
    <hyperlink ref="C64" r:id="rId2" display="javascript:void(0);" xr:uid="{00000000-0004-0000-0800-000001000000}"/>
    <hyperlink ref="C65" r:id="rId3" display="javascript:void(0);" xr:uid="{00000000-0004-0000-0800-000002000000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 </vt:lpstr>
      <vt:lpstr>Hoja1</vt:lpstr>
      <vt:lpstr>Hoja2</vt:lpstr>
      <vt:lpstr>Hoja3</vt:lpstr>
      <vt:lpstr>MODIFICACIONES EN PAA</vt:lpstr>
      <vt:lpstr>PAA BIENES Y SERVICIOS</vt:lpstr>
      <vt:lpstr>OPS ADMINISTRATIVOS</vt:lpstr>
      <vt:lpstr>OPS ASISTENCIAL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ANGELAALMACEN</dc:creator>
  <cp:lastModifiedBy>angela maria david torres</cp:lastModifiedBy>
  <cp:lastPrinted>2024-06-26T16:40:30Z</cp:lastPrinted>
  <dcterms:created xsi:type="dcterms:W3CDTF">2015-06-05T18:17:20Z</dcterms:created>
  <dcterms:modified xsi:type="dcterms:W3CDTF">2025-01-17T23:46:36Z</dcterms:modified>
</cp:coreProperties>
</file>