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</sheets>
  <definedNames>
    <definedName name="_xlnm._FilterDatabase" localSheetId="0" hidden="1">'CONTRATACION 2022'!$A$1:$AF$35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2" i="103" l="1"/>
  <c r="Z26" i="103"/>
  <c r="Z27" i="103"/>
  <c r="Z28" i="103"/>
  <c r="Z29" i="103"/>
  <c r="Z25" i="103"/>
  <c r="Z23" i="103"/>
  <c r="Z21" i="103"/>
  <c r="Z22" i="103"/>
  <c r="Z19" i="103"/>
  <c r="Z17" i="103"/>
  <c r="Z15" i="103"/>
  <c r="Z14" i="103"/>
  <c r="Z9" i="103"/>
  <c r="Z10" i="103"/>
  <c r="Z11" i="103"/>
  <c r="Z12" i="103"/>
  <c r="Z8" i="103"/>
  <c r="Z5" i="103"/>
  <c r="Z4" i="103"/>
  <c r="Z31" i="103" l="1"/>
  <c r="F31" i="103"/>
  <c r="F24" i="103"/>
  <c r="F21" i="103"/>
  <c r="W20" i="103" l="1"/>
  <c r="Z20" i="103"/>
  <c r="F20" i="103"/>
  <c r="F18" i="103"/>
  <c r="F16" i="103" l="1"/>
  <c r="F13" i="103"/>
  <c r="F11" i="103"/>
  <c r="F9" i="103"/>
  <c r="F8" i="103"/>
  <c r="F7" i="103"/>
  <c r="F6" i="103"/>
  <c r="F5" i="103"/>
  <c r="F4" i="103"/>
  <c r="F3" i="103"/>
  <c r="F2" i="103"/>
  <c r="Z3" i="103" l="1"/>
  <c r="Z16" i="103" l="1"/>
  <c r="AD13" i="103" l="1"/>
  <c r="F32" i="103" l="1"/>
  <c r="F30" i="103" l="1"/>
  <c r="F27" i="103" l="1"/>
  <c r="F26" i="103" l="1"/>
  <c r="F22" i="103" l="1"/>
  <c r="F15" i="103" l="1"/>
</calcChain>
</file>

<file path=xl/sharedStrings.xml><?xml version="1.0" encoding="utf-8"?>
<sst xmlns="http://schemas.openxmlformats.org/spreadsheetml/2006/main" count="270" uniqueCount="126">
  <si>
    <t>Cédula / Nit Del Contratista</t>
  </si>
  <si>
    <t>Fecha De Suscripción Del Contrato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</si>
  <si>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</si>
  <si>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</si>
  <si>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</si>
  <si>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</si>
  <si>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</si>
  <si>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PRESTACION DE SERVICIOS</t>
  </si>
  <si>
    <t>INTERNO</t>
  </si>
  <si>
    <t>MES</t>
  </si>
  <si>
    <t>SERVICIO</t>
  </si>
  <si>
    <t>SUMINISTRO</t>
  </si>
  <si>
    <t>900506505-5</t>
  </si>
  <si>
    <t>OXIGENOS DEL LLANO SAS</t>
  </si>
  <si>
    <t>DIAS</t>
  </si>
  <si>
    <t>CRISTIAN EDUARDO POVEDA PEÑA</t>
  </si>
  <si>
    <t>CARLOS ALEJANDRO VILLEGAS QUINTERO</t>
  </si>
  <si>
    <t>832001423-5</t>
  </si>
  <si>
    <t>899999025-3</t>
  </si>
  <si>
    <t xml:space="preserve">SOCIEDAD NACIONAL DE LA CRUZ ROJA COLOMBIANA </t>
  </si>
  <si>
    <t>900175635-2</t>
  </si>
  <si>
    <t>800130856-7</t>
  </si>
  <si>
    <t>RODRIGUEZ ANGEL Y CIA S.A.S</t>
  </si>
  <si>
    <t>CARLOS KARIM LAFAURIE BELTRAN</t>
  </si>
  <si>
    <t>800065396-2</t>
  </si>
  <si>
    <t>INSTITUTO DE DIAGNOSTICO MEDICO S.A</t>
  </si>
  <si>
    <t xml:space="preserve">No. De Contrato </t>
  </si>
  <si>
    <t>900156470-3</t>
  </si>
  <si>
    <t>HIGH QUALITY SOLUTIONS L.A EU</t>
  </si>
  <si>
    <t>900262879-5</t>
  </si>
  <si>
    <t>RUBRO PRESUPUESTAL</t>
  </si>
  <si>
    <t>VALOR CDP</t>
  </si>
  <si>
    <t>HOSPITAL UNIVERSITARIO CLINICA SAN RAFAEL</t>
  </si>
  <si>
    <t>No. Registro</t>
  </si>
  <si>
    <t>No CDP</t>
  </si>
  <si>
    <t>OBJETO DEL CONTRATO</t>
  </si>
  <si>
    <t>NOMBRE DEL CONTRATISTA</t>
  </si>
  <si>
    <t>VALOR FINAL DEL CONTRATO</t>
  </si>
  <si>
    <t>AMBIENTAR ESP SA</t>
  </si>
  <si>
    <t>860015888-9</t>
  </si>
  <si>
    <t>828002423-5</t>
  </si>
  <si>
    <t>MARTHA CECILIA CALA DIAZ</t>
  </si>
  <si>
    <t>JUAN PABLO FLORIANO MORA</t>
  </si>
  <si>
    <t>VALOR INICIAL DEL CONTRATO</t>
  </si>
  <si>
    <t>CRISTIAN JHOAN PALACIO RODRIGUEZ</t>
  </si>
  <si>
    <t>TIPO DE CONTRATO</t>
  </si>
  <si>
    <t>FECHA DE EXPEDICION DEL CDP</t>
  </si>
  <si>
    <t>FECHA DE ADICION, PRORROGA O MODIFICACION</t>
  </si>
  <si>
    <t xml:space="preserve">DISTRIBUIDORA COLOMBIANA DE MEDICAMENTOS SAS </t>
  </si>
  <si>
    <t>LEIDY JOHANNA CHONA</t>
  </si>
  <si>
    <t>MARJORIE PATRICIA TELLEZ MORENO</t>
  </si>
  <si>
    <t>Fecha Terminación FINAL del Contrato</t>
  </si>
  <si>
    <t>JORGE EDUARDO VILLEGAS GARCIA</t>
  </si>
  <si>
    <t>JUAN SEBASTIAN VILLA GARCIA</t>
  </si>
  <si>
    <t>VALOR MENSUAL (SI APLICA)</t>
  </si>
  <si>
    <t>SUBGERENCIA DE GESTION ADMINISTRATIVA Y FINANCIERA</t>
  </si>
  <si>
    <t>TRABAJO SOCIAL (SIAU)</t>
  </si>
  <si>
    <t>LABORATORIO CLINICO</t>
  </si>
  <si>
    <t>AUDITORIA CONCURRENTE</t>
  </si>
  <si>
    <t>PLANEACION, MERCADEO Y SISTEMAS DE INFORMACION</t>
  </si>
  <si>
    <t>COORDINACIÓN MEDICA</t>
  </si>
  <si>
    <t>SUMINISTRO DE MEDICAMENTOS, DISPOSITIVOS MEDICOS; Y ADMINISTRACION BAJO LA MODALIDAD DE INSOURCING DEL SERVICIO FARMACEUTICO DE LA ESE HOSPITAL SAN JOSE DEL GUAVIARE</t>
  </si>
  <si>
    <t>AREA</t>
  </si>
  <si>
    <t>BRETONLAB SAS</t>
  </si>
  <si>
    <t>CIRUGIA</t>
  </si>
  <si>
    <t>TERMINACION ANTICIPADA</t>
  </si>
  <si>
    <t>SERVICIO DE INTERNET PARA LA ESE HOSPITAL SAN JOSE DEL GUAVARE</t>
  </si>
  <si>
    <t>NETWORK COMUNICACIONES SAS ZOMAC</t>
  </si>
  <si>
    <t>901302708-0</t>
  </si>
  <si>
    <t>221010101/221010701</t>
  </si>
  <si>
    <t>ENFERMERIA</t>
  </si>
  <si>
    <t>ALMERA INFORMATION MANAGEMET SAS</t>
  </si>
  <si>
    <t>NUMERO CDP ADICION</t>
  </si>
  <si>
    <t>NUMERO DE RP ADICION</t>
  </si>
  <si>
    <t>VALOR ADICIONADO</t>
  </si>
  <si>
    <t>PLAZO ADICIONADO</t>
  </si>
  <si>
    <t>NUMERO PLAZO DE EJECUCION</t>
  </si>
  <si>
    <t>OTROSI ACLARATORIO</t>
  </si>
  <si>
    <t>TIPO DE MODIFICACION Y/O OBSERVACION</t>
  </si>
  <si>
    <t>ELITE LOGISTICA Y RENDIMIENTO SAS</t>
  </si>
  <si>
    <t>900150640-1</t>
  </si>
  <si>
    <t>SUBADMI Y SUBSALUD</t>
  </si>
  <si>
    <t>ADICION Y PRORROGA</t>
  </si>
  <si>
    <t>ANGELA YULIDSA MARIN ESPEJO</t>
  </si>
  <si>
    <t>JESSICA PAOLA ORTIZ VERGARA</t>
  </si>
  <si>
    <t>YESICA PAOLA LOPEZ RIOBO</t>
  </si>
  <si>
    <t>ANGI DANIELA SANCHEZ MORENO</t>
  </si>
  <si>
    <t>LEIDY YULIETH RAMIREZ HERNANDEZ</t>
  </si>
  <si>
    <t>GERALDINE STEPHANY SALAMANCA ZAMORA</t>
  </si>
  <si>
    <t>ELIZABETH RAMIREZ CORTES</t>
  </si>
  <si>
    <t>CRISTIAN DAVID ENCISO GOMEZ</t>
  </si>
  <si>
    <t>SERVICIOS GENERALES</t>
  </si>
  <si>
    <t>SARA DERLEY HOSTOS MOLINA</t>
  </si>
  <si>
    <t>FRANCY LISETH SANCHEZ BERNAL</t>
  </si>
  <si>
    <t>PRESTACION DE SERVICIOS COMO AUXILIAR ADMINISTRATIVO PARA LA ESE HOSPITAL SAN JOSE DEL GUAVIARE</t>
  </si>
  <si>
    <t>PRESTACION DE SERVICIOS COMO AUXILIAR DE ENFERMERIA PARA LA ESE HOSPITAL SAN JOSE DEL GUAVIARE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</si>
  <si>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</si>
  <si>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</si>
  <si>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PRESTACION DE SERVICIOS PARA REALIZAR ACTIVIDADES DE ASEO Y DESINFECCION EN LAS AREAS ASISTENCIALES Y ADMINISTRATIVAS DE LA ESE HOSPITAL SAN JOSE DEL GUAVIARE</t>
  </si>
  <si>
    <t>PRESTACION DE SERVICIOS PARA REALIZAR ACTIVIDADES DE ASEO Y DESINFECCION EN LAS AREAS ASISTENCIALES Y ADMINISTRATIVAS Y APOYO EN LA RECOLECCION DE RESIDUOS SOLIDOS GENERADOS EN LA ESE HOSPITAL SAN JOSE DEL GUAVIARE</t>
  </si>
  <si>
    <t>PRESTACION DE SERVICIOS PROFESIONALES COMO MEDICO GENERAL PARA LA ESE HOSPITAL SAN JOSE DEL GUAVIARE</t>
  </si>
  <si>
    <t>PRESTACION DE SERVICIOS PROFESIONALES COMO MEDICO DE APOYO A LA AUDITORIA CONCURRENTE DE LA ESE HOSPITAL SAN JOSE DEL GUAVIARE</t>
  </si>
  <si>
    <t>PRESTACION DE SERVICIOS PROFESIONALES EN ENFERMERIA PARA LA ESE HOSPITAL SAN JOSE DEL GUAVIARE</t>
  </si>
  <si>
    <t>SUMINISTRO DE AGUA POTABLE PARA LA ESE HOSPITAL SAN JOSE DEL GUAVIARE</t>
  </si>
  <si>
    <t xml:space="preserve">SERVICIO DE HOSPEDAJE O ALOJAMIENTO DE LA PAGINA WEB INSTITUCIONAL DE LA ESE HOSPITAL SAN JOSE DEL GUAVIARE </t>
  </si>
  <si>
    <t>SUMINISTRO DE MATERIAL DE OSTEOSINTESIS PARA LA ESE HOSPITAL SAN JOSE DEL GUAVIARE</t>
  </si>
  <si>
    <t>SUMINISTRO DE HEMOCOMPONENTES SANGUINEOS PARA LA ESE HOSPITAL SAN JOSE DEL GUAVIARE</t>
  </si>
  <si>
    <t>SUMINISTRO DE REACTIVOS E INSUMOS CON APOYO TECNOLOGICO DE ANALIZADORES PARA EL LABORATORIO CLINICO Y SERVICIO TRANSFUSIONAL DE LA ESE HOSPITAL SAN JOSE DEL GUAVIARE</t>
  </si>
  <si>
    <t xml:space="preserve">SUMINISTRO DE HEMOCOMPONENTES SANGUINEOS PARA LA ESE HOSPITAL SAN JOSE DEL GUAVIARE </t>
  </si>
  <si>
    <t>OTROSI MODIFICATORIO (ingresaron un item)</t>
  </si>
  <si>
    <t>ADICION 01</t>
  </si>
  <si>
    <t>CONTRATAR EL SERVICIO DE SOPORTE, ACTUALIZACION Y MANTENIEMIENTO (SAM) DE LA HERRAMIENTA INFORMATICA PARA LA ADMINISTRACION DEL SISTEMA INTEGRADO DE GESTION DE LA ESE HOSPITAL SAN JOSE DEL GUAVIARE</t>
  </si>
  <si>
    <t>SUSPENDIDO DESDE EL 1 AL 31 DE MAYO, REINICIO Y TERMINACION ANTICIPADA</t>
  </si>
  <si>
    <t>PRESTACION DE SERVICIOS COMO INGENIERO CIVIL PARA EL AREA DE PLANEACION, MERCADEO Y SISTEMAS DE INFORMACION DE LA ESE HOSPITAL SAN JOSE DEL GUAVIARE</t>
  </si>
  <si>
    <t>SERVCIO DE LICENCIAMIENTO DE CORREOS ELECTRONICOS INSTITUCIONALES DE LA ESE HOSPITAL SAN JOSE DEL GUAVIARE</t>
  </si>
  <si>
    <t>SERVICIO DE RECOLECCION, TRANSPORTE, DISPOSICION FINAL E INCINERACION DE LOS RESIDUOS SOLIDOS HOSPITALARIOS GENERADOS DE LA ESE HOSPITAL SAN JOSE DEL GUAVIARE</t>
  </si>
  <si>
    <t>SUMINISTRO DE COMBUSTIBLES Y LUBRICANTES PARA LA PLANTA ELECTRICA Y EL PARQUE AUTOMOTOR DE LA ESE HOSPITAL SAN JOSE DEL GUAVIARE</t>
  </si>
  <si>
    <t>SUMINISTRO DE GASES MEDICINALES Y RECARGAS DE CILINDROS CON OXIGENO GASEOSO MEDICINAL, AIRE MEDICINAL COMPRIMIDO Y NITROGENO PARA LA ESE HOSPITAL SAN JOSE DEL GUAVIARE</t>
  </si>
  <si>
    <t>13/06/2022 - 26/07/2022</t>
  </si>
  <si>
    <t>810-1285</t>
  </si>
  <si>
    <t>1492-1984</t>
  </si>
  <si>
    <t xml:space="preserve">ADICION Y OTROSI MODIFICATORIO 01 - ADICION Y PRORROGA 01 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</si>
  <si>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</si>
  <si>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SUMINISTRO DE CONTROL DE CALIDAD EXTERNO EXTERNO Y SU RESPECTIVO SOFTWARE, PARA LABORATORIO CLINICO DE LA ESE HOSPITAL SAN JOSE DEL GUAVIARE</t>
  </si>
  <si>
    <t>ADICION Y OTROSI MODIFICATORIO 01</t>
  </si>
  <si>
    <t>ADICION Y PRORROGA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</si>
</sst>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right" vertical="center"/>
    </xf>
    <xf numFmtId="14" fontId="11" fillId="0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/>
    </xf>
    <xf numFmtId="3" fontId="3" fillId="0" borderId="1" xfId="2" applyNumberFormat="1" applyFont="1" applyFill="1" applyBorder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0" fontId="16" fillId="0" borderId="0" xfId="0" applyFont="1" applyFill="1"/>
    <xf numFmtId="41" fontId="11" fillId="0" borderId="1" xfId="1" applyFont="1" applyFill="1" applyBorder="1" applyAlignment="1">
      <alignment horizontal="right" vertical="center" wrapText="1"/>
    </xf>
    <xf numFmtId="14" fontId="1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1" fillId="0" borderId="0" xfId="2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14" fontId="11" fillId="0" borderId="0" xfId="1" applyNumberFormat="1" applyFont="1" applyFill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right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14" fontId="12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1" fontId="16" fillId="0" borderId="1" xfId="1" applyNumberFormat="1" applyFont="1" applyFill="1" applyBorder="1" applyAlignment="1">
      <alignment horizontal="right" vertical="center" wrapText="1"/>
    </xf>
    <xf numFmtId="14" fontId="10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horizontal="right" vertical="center"/>
    </xf>
    <xf numFmtId="1" fontId="17" fillId="0" borderId="0" xfId="1" applyNumberFormat="1" applyFont="1" applyFill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35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style="53" customWidth="1"/>
    <col min="2" max="2" width="10.5703125" style="49" customWidth="1"/>
    <col min="3" max="3" width="14.7109375" style="50" customWidth="1"/>
    <col min="4" max="4" width="17.7109375" style="51" customWidth="1"/>
    <col min="5" max="5" width="17.42578125" style="52" customWidth="1"/>
    <col min="6" max="6" width="14.140625" style="78" customWidth="1"/>
    <col min="7" max="7" width="9.5703125" style="79" customWidth="1"/>
    <col min="8" max="8" width="7.140625" style="81" customWidth="1"/>
    <col min="9" max="9" width="14.28515625" style="77" customWidth="1"/>
    <col min="10" max="10" width="15.5703125" style="52" customWidth="1"/>
    <col min="11" max="11" width="25.85546875" style="54" customWidth="1"/>
    <col min="12" max="12" width="14.85546875" style="55" customWidth="1"/>
    <col min="13" max="13" width="19.85546875" style="50" customWidth="1"/>
    <col min="14" max="14" width="8.28515625" style="30" customWidth="1"/>
    <col min="15" max="15" width="7.140625" style="30" customWidth="1"/>
    <col min="16" max="16" width="5.140625" style="30" customWidth="1"/>
    <col min="17" max="17" width="12.140625" style="56" customWidth="1"/>
    <col min="18" max="18" width="13.42578125" style="57" customWidth="1"/>
    <col min="19" max="19" width="8" style="58" customWidth="1"/>
    <col min="20" max="20" width="11.42578125" style="59" customWidth="1"/>
    <col min="21" max="21" width="7" style="62" customWidth="1"/>
    <col min="22" max="22" width="7.7109375" style="62" customWidth="1"/>
    <col min="23" max="23" width="13.140625" style="60" customWidth="1"/>
    <col min="24" max="24" width="7" style="62" customWidth="1"/>
    <col min="25" max="25" width="7" style="63" customWidth="1"/>
    <col min="26" max="26" width="15.5703125" style="64" customWidth="1"/>
    <col min="27" max="27" width="13.85546875" style="61" customWidth="1"/>
    <col min="28" max="28" width="89.85546875" style="29" customWidth="1"/>
    <col min="29" max="29" width="12.7109375" style="30" bestFit="1" customWidth="1"/>
    <col min="30" max="30" width="15.42578125" style="30" customWidth="1"/>
    <col min="31" max="16384" width="9.140625" style="30"/>
  </cols>
  <sheetData>
    <row r="1" spans="1:30" s="15" customFormat="1" ht="39" customHeight="1" x14ac:dyDescent="0.25">
      <c r="A1" s="1" t="s">
        <v>26</v>
      </c>
      <c r="B1" s="2" t="s">
        <v>1</v>
      </c>
      <c r="C1" s="3" t="s">
        <v>45</v>
      </c>
      <c r="D1" s="4" t="s">
        <v>35</v>
      </c>
      <c r="E1" s="5" t="s">
        <v>43</v>
      </c>
      <c r="F1" s="65" t="s">
        <v>54</v>
      </c>
      <c r="G1" s="66" t="s">
        <v>30</v>
      </c>
      <c r="H1" s="67" t="s">
        <v>34</v>
      </c>
      <c r="I1" s="10" t="s">
        <v>46</v>
      </c>
      <c r="J1" s="5" t="s">
        <v>31</v>
      </c>
      <c r="K1" s="6" t="s">
        <v>36</v>
      </c>
      <c r="L1" s="7" t="s">
        <v>0</v>
      </c>
      <c r="M1" s="3" t="s">
        <v>62</v>
      </c>
      <c r="N1" s="1" t="s">
        <v>2</v>
      </c>
      <c r="O1" s="1" t="s">
        <v>3</v>
      </c>
      <c r="P1" s="1" t="s">
        <v>4</v>
      </c>
      <c r="Q1" s="9" t="s">
        <v>5</v>
      </c>
      <c r="R1" s="9" t="s">
        <v>6</v>
      </c>
      <c r="S1" s="1" t="s">
        <v>33</v>
      </c>
      <c r="T1" s="10" t="s">
        <v>47</v>
      </c>
      <c r="U1" s="8" t="s">
        <v>72</v>
      </c>
      <c r="V1" s="8" t="s">
        <v>73</v>
      </c>
      <c r="W1" s="11" t="s">
        <v>74</v>
      </c>
      <c r="X1" s="8" t="s">
        <v>75</v>
      </c>
      <c r="Y1" s="8" t="s">
        <v>76</v>
      </c>
      <c r="Z1" s="12" t="s">
        <v>37</v>
      </c>
      <c r="AA1" s="13" t="s">
        <v>51</v>
      </c>
      <c r="AB1" s="14" t="s">
        <v>78</v>
      </c>
    </row>
    <row r="2" spans="1:30" x14ac:dyDescent="0.25">
      <c r="A2" s="35">
        <v>381</v>
      </c>
      <c r="B2" s="31">
        <v>44593</v>
      </c>
      <c r="C2" s="17" t="s">
        <v>11</v>
      </c>
      <c r="D2" s="18" t="s">
        <v>105</v>
      </c>
      <c r="E2" s="19">
        <v>300000000</v>
      </c>
      <c r="F2" s="68">
        <f>+E2/11</f>
        <v>27272727.272727273</v>
      </c>
      <c r="G2" s="69">
        <v>221010701</v>
      </c>
      <c r="H2" s="80">
        <v>434</v>
      </c>
      <c r="I2" s="74">
        <v>44585</v>
      </c>
      <c r="J2" s="73">
        <v>300000000</v>
      </c>
      <c r="K2" s="20" t="s">
        <v>22</v>
      </c>
      <c r="L2" s="21" t="s">
        <v>21</v>
      </c>
      <c r="M2" s="17" t="s">
        <v>64</v>
      </c>
      <c r="N2" s="32" t="s">
        <v>8</v>
      </c>
      <c r="O2" s="32" t="s">
        <v>9</v>
      </c>
      <c r="P2" s="32">
        <v>11</v>
      </c>
      <c r="Q2" s="33">
        <v>44594</v>
      </c>
      <c r="R2" s="22">
        <v>44926</v>
      </c>
      <c r="S2" s="34">
        <v>461</v>
      </c>
      <c r="T2" s="23">
        <v>44781</v>
      </c>
      <c r="U2" s="24">
        <v>1325</v>
      </c>
      <c r="V2" s="24">
        <v>2063</v>
      </c>
      <c r="W2" s="25">
        <v>150000000</v>
      </c>
      <c r="X2" s="24">
        <v>0</v>
      </c>
      <c r="Y2" s="26">
        <v>0</v>
      </c>
      <c r="Z2" s="27">
        <v>450000000</v>
      </c>
      <c r="AA2" s="28"/>
      <c r="AB2" s="29" t="s">
        <v>110</v>
      </c>
    </row>
    <row r="3" spans="1:30" x14ac:dyDescent="0.25">
      <c r="A3" s="16">
        <v>382</v>
      </c>
      <c r="B3" s="31">
        <v>44593</v>
      </c>
      <c r="C3" s="17" t="s">
        <v>11</v>
      </c>
      <c r="D3" s="18" t="s">
        <v>103</v>
      </c>
      <c r="E3" s="19">
        <v>14000000</v>
      </c>
      <c r="F3" s="68">
        <f>+E3/11</f>
        <v>1272727.2727272727</v>
      </c>
      <c r="G3" s="69">
        <v>221010705</v>
      </c>
      <c r="H3" s="80">
        <v>433</v>
      </c>
      <c r="I3" s="70">
        <v>44585</v>
      </c>
      <c r="J3" s="19">
        <v>14000000</v>
      </c>
      <c r="K3" s="20" t="s">
        <v>49</v>
      </c>
      <c r="L3" s="36">
        <v>55208228</v>
      </c>
      <c r="M3" s="17" t="s">
        <v>55</v>
      </c>
      <c r="N3" s="32" t="s">
        <v>8</v>
      </c>
      <c r="O3" s="32" t="s">
        <v>9</v>
      </c>
      <c r="P3" s="32">
        <v>11</v>
      </c>
      <c r="Q3" s="33">
        <v>44593</v>
      </c>
      <c r="R3" s="22">
        <v>44926</v>
      </c>
      <c r="S3" s="34">
        <v>462</v>
      </c>
      <c r="T3" s="23">
        <v>44783</v>
      </c>
      <c r="U3" s="24">
        <v>1345</v>
      </c>
      <c r="V3" s="24">
        <v>2069</v>
      </c>
      <c r="W3" s="25">
        <v>7000000</v>
      </c>
      <c r="X3" s="24">
        <v>0</v>
      </c>
      <c r="Y3" s="26">
        <v>0</v>
      </c>
      <c r="Z3" s="27">
        <f>W3+E3</f>
        <v>21000000</v>
      </c>
      <c r="AA3" s="28"/>
      <c r="AB3" s="29" t="s">
        <v>110</v>
      </c>
    </row>
    <row r="4" spans="1:30" x14ac:dyDescent="0.25">
      <c r="A4" s="16">
        <v>383</v>
      </c>
      <c r="B4" s="31">
        <v>44593</v>
      </c>
      <c r="C4" s="17" t="s">
        <v>10</v>
      </c>
      <c r="D4" s="18" t="s">
        <v>66</v>
      </c>
      <c r="E4" s="19">
        <v>45815000</v>
      </c>
      <c r="F4" s="68">
        <f>+E4/11</f>
        <v>4165000</v>
      </c>
      <c r="G4" s="69">
        <v>213020903</v>
      </c>
      <c r="H4" s="80">
        <v>441</v>
      </c>
      <c r="I4" s="70">
        <v>44585</v>
      </c>
      <c r="J4" s="19">
        <v>47758667</v>
      </c>
      <c r="K4" s="20" t="s">
        <v>67</v>
      </c>
      <c r="L4" s="36" t="s">
        <v>68</v>
      </c>
      <c r="M4" s="17" t="s">
        <v>55</v>
      </c>
      <c r="N4" s="32" t="s">
        <v>8</v>
      </c>
      <c r="O4" s="32" t="s">
        <v>9</v>
      </c>
      <c r="P4" s="32">
        <v>11</v>
      </c>
      <c r="Q4" s="33">
        <v>44593</v>
      </c>
      <c r="R4" s="22">
        <v>44926</v>
      </c>
      <c r="S4" s="34">
        <v>463</v>
      </c>
      <c r="T4" s="23"/>
      <c r="U4" s="24"/>
      <c r="V4" s="24"/>
      <c r="W4" s="25"/>
      <c r="X4" s="24"/>
      <c r="Y4" s="26"/>
      <c r="Z4" s="27">
        <f>+E4</f>
        <v>45815000</v>
      </c>
      <c r="AA4" s="28"/>
    </row>
    <row r="5" spans="1:30" x14ac:dyDescent="0.25">
      <c r="A5" s="16">
        <v>384</v>
      </c>
      <c r="B5" s="31">
        <v>44593</v>
      </c>
      <c r="C5" s="17" t="s">
        <v>10</v>
      </c>
      <c r="D5" s="18" t="s">
        <v>111</v>
      </c>
      <c r="E5" s="19">
        <v>65155878</v>
      </c>
      <c r="F5" s="68">
        <f>+E5/11</f>
        <v>5923261.6363636367</v>
      </c>
      <c r="G5" s="69">
        <v>213020903</v>
      </c>
      <c r="H5" s="80">
        <v>406</v>
      </c>
      <c r="I5" s="70">
        <v>44573</v>
      </c>
      <c r="J5" s="19">
        <v>65155878</v>
      </c>
      <c r="K5" s="20" t="s">
        <v>71</v>
      </c>
      <c r="L5" s="37" t="s">
        <v>27</v>
      </c>
      <c r="M5" s="17" t="s">
        <v>59</v>
      </c>
      <c r="N5" s="32" t="s">
        <v>8</v>
      </c>
      <c r="O5" s="32" t="s">
        <v>9</v>
      </c>
      <c r="P5" s="32">
        <v>11</v>
      </c>
      <c r="Q5" s="33">
        <v>44596</v>
      </c>
      <c r="R5" s="22">
        <v>44926</v>
      </c>
      <c r="S5" s="34">
        <v>464</v>
      </c>
      <c r="T5" s="23"/>
      <c r="U5" s="24"/>
      <c r="V5" s="24"/>
      <c r="W5" s="25"/>
      <c r="X5" s="24"/>
      <c r="Y5" s="26"/>
      <c r="Z5" s="27">
        <f>+E5</f>
        <v>65155878</v>
      </c>
      <c r="AA5" s="28"/>
    </row>
    <row r="6" spans="1:30" x14ac:dyDescent="0.25">
      <c r="A6" s="35">
        <v>385</v>
      </c>
      <c r="B6" s="31">
        <v>44593</v>
      </c>
      <c r="C6" s="17" t="s">
        <v>7</v>
      </c>
      <c r="D6" s="18" t="s">
        <v>95</v>
      </c>
      <c r="E6" s="38">
        <v>8605000</v>
      </c>
      <c r="F6" s="71">
        <f>+E6/5</f>
        <v>1721000</v>
      </c>
      <c r="G6" s="69">
        <v>211020105</v>
      </c>
      <c r="H6" s="80">
        <v>423</v>
      </c>
      <c r="I6" s="74">
        <v>44579</v>
      </c>
      <c r="J6" s="73">
        <v>9350767</v>
      </c>
      <c r="K6" s="20" t="s">
        <v>44</v>
      </c>
      <c r="L6" s="21">
        <v>1121881860</v>
      </c>
      <c r="M6" s="17" t="s">
        <v>70</v>
      </c>
      <c r="N6" s="32" t="s">
        <v>8</v>
      </c>
      <c r="O6" s="32" t="s">
        <v>9</v>
      </c>
      <c r="P6" s="32">
        <v>5</v>
      </c>
      <c r="Q6" s="33">
        <v>44593</v>
      </c>
      <c r="R6" s="22">
        <v>44742</v>
      </c>
      <c r="S6" s="34">
        <v>465</v>
      </c>
      <c r="T6" s="23">
        <v>44713</v>
      </c>
      <c r="U6" s="24">
        <v>0</v>
      </c>
      <c r="V6" s="24">
        <v>0</v>
      </c>
      <c r="W6" s="25">
        <v>0</v>
      </c>
      <c r="X6" s="24">
        <v>0</v>
      </c>
      <c r="Y6" s="26">
        <v>0</v>
      </c>
      <c r="Z6" s="40">
        <v>5163000</v>
      </c>
      <c r="AA6" s="28">
        <v>44712</v>
      </c>
      <c r="AB6" s="29" t="s">
        <v>112</v>
      </c>
    </row>
    <row r="7" spans="1:30" x14ac:dyDescent="0.25">
      <c r="A7" s="16">
        <v>386</v>
      </c>
      <c r="B7" s="31">
        <v>44593</v>
      </c>
      <c r="C7" s="17" t="s">
        <v>7</v>
      </c>
      <c r="D7" s="18" t="s">
        <v>101</v>
      </c>
      <c r="E7" s="38">
        <v>22800000</v>
      </c>
      <c r="F7" s="68">
        <f>+E7/4</f>
        <v>5700000</v>
      </c>
      <c r="G7" s="69">
        <v>211020105</v>
      </c>
      <c r="H7" s="80">
        <v>421</v>
      </c>
      <c r="I7" s="75">
        <v>44579</v>
      </c>
      <c r="J7" s="38">
        <v>22800000</v>
      </c>
      <c r="K7" s="20" t="s">
        <v>16</v>
      </c>
      <c r="L7" s="39">
        <v>16076116</v>
      </c>
      <c r="M7" s="17" t="s">
        <v>58</v>
      </c>
      <c r="N7" s="32" t="s">
        <v>8</v>
      </c>
      <c r="O7" s="32" t="s">
        <v>9</v>
      </c>
      <c r="P7" s="32">
        <v>4</v>
      </c>
      <c r="Q7" s="33">
        <v>44593</v>
      </c>
      <c r="R7" s="22">
        <v>44712</v>
      </c>
      <c r="S7" s="34">
        <v>466</v>
      </c>
      <c r="T7" s="23">
        <v>44662</v>
      </c>
      <c r="U7" s="24">
        <v>0</v>
      </c>
      <c r="V7" s="24">
        <v>0</v>
      </c>
      <c r="W7" s="25">
        <v>0</v>
      </c>
      <c r="X7" s="24">
        <v>0</v>
      </c>
      <c r="Y7" s="26">
        <v>0</v>
      </c>
      <c r="Z7" s="40">
        <v>13490000</v>
      </c>
      <c r="AA7" s="28">
        <v>44662</v>
      </c>
      <c r="AB7" s="29" t="s">
        <v>65</v>
      </c>
    </row>
    <row r="8" spans="1:30" x14ac:dyDescent="0.25">
      <c r="A8" s="16">
        <v>387</v>
      </c>
      <c r="B8" s="31">
        <v>44594</v>
      </c>
      <c r="C8" s="17" t="s">
        <v>7</v>
      </c>
      <c r="D8" s="18" t="s">
        <v>95</v>
      </c>
      <c r="E8" s="38">
        <v>8432900</v>
      </c>
      <c r="F8" s="71">
        <f>+E8/147*30</f>
        <v>1721000</v>
      </c>
      <c r="G8" s="69">
        <v>211020105</v>
      </c>
      <c r="H8" s="80">
        <v>425</v>
      </c>
      <c r="I8" s="75">
        <v>44579</v>
      </c>
      <c r="J8" s="38">
        <v>8605000</v>
      </c>
      <c r="K8" s="20" t="s">
        <v>83</v>
      </c>
      <c r="L8" s="39">
        <v>1006822221</v>
      </c>
      <c r="M8" s="17" t="s">
        <v>70</v>
      </c>
      <c r="N8" s="32" t="s">
        <v>8</v>
      </c>
      <c r="O8" s="32" t="s">
        <v>14</v>
      </c>
      <c r="P8" s="32">
        <v>147</v>
      </c>
      <c r="Q8" s="33">
        <v>44594</v>
      </c>
      <c r="R8" s="22">
        <v>44742</v>
      </c>
      <c r="S8" s="34">
        <v>467</v>
      </c>
      <c r="T8" s="23"/>
      <c r="U8" s="24"/>
      <c r="V8" s="24"/>
      <c r="W8" s="25"/>
      <c r="X8" s="24"/>
      <c r="Y8" s="26"/>
      <c r="Z8" s="40">
        <f>+E8</f>
        <v>8432900</v>
      </c>
      <c r="AA8" s="28"/>
    </row>
    <row r="9" spans="1:30" x14ac:dyDescent="0.25">
      <c r="A9" s="16">
        <v>388</v>
      </c>
      <c r="B9" s="31">
        <v>44596</v>
      </c>
      <c r="C9" s="17" t="s">
        <v>7</v>
      </c>
      <c r="D9" s="18" t="s">
        <v>94</v>
      </c>
      <c r="E9" s="38">
        <v>6602333</v>
      </c>
      <c r="F9" s="71">
        <f>+E9/145*30</f>
        <v>1365999.9310344825</v>
      </c>
      <c r="G9" s="69">
        <v>211020105</v>
      </c>
      <c r="H9" s="80">
        <v>448</v>
      </c>
      <c r="I9" s="75">
        <v>44587</v>
      </c>
      <c r="J9" s="38">
        <v>6830000</v>
      </c>
      <c r="K9" s="20" t="s">
        <v>84</v>
      </c>
      <c r="L9" s="39">
        <v>1120570900</v>
      </c>
      <c r="M9" s="17" t="s">
        <v>56</v>
      </c>
      <c r="N9" s="32" t="s">
        <v>8</v>
      </c>
      <c r="O9" s="32" t="s">
        <v>14</v>
      </c>
      <c r="P9" s="32">
        <v>145</v>
      </c>
      <c r="Q9" s="33">
        <v>44596</v>
      </c>
      <c r="R9" s="22">
        <v>44742</v>
      </c>
      <c r="S9" s="34">
        <v>469</v>
      </c>
      <c r="T9" s="23"/>
      <c r="U9" s="24"/>
      <c r="V9" s="24"/>
      <c r="W9" s="25"/>
      <c r="X9" s="24"/>
      <c r="Y9" s="26"/>
      <c r="Z9" s="40">
        <f>+E9</f>
        <v>6602333</v>
      </c>
      <c r="AA9" s="28"/>
    </row>
    <row r="10" spans="1:30" x14ac:dyDescent="0.25">
      <c r="A10" s="35">
        <v>389</v>
      </c>
      <c r="B10" s="31">
        <v>44596</v>
      </c>
      <c r="C10" s="17" t="s">
        <v>7</v>
      </c>
      <c r="D10" s="18" t="s">
        <v>100</v>
      </c>
      <c r="E10" s="38">
        <v>15777000</v>
      </c>
      <c r="F10" s="71">
        <v>5259000</v>
      </c>
      <c r="G10" s="69">
        <v>211020105</v>
      </c>
      <c r="H10" s="80">
        <v>472</v>
      </c>
      <c r="I10" s="70">
        <v>44592</v>
      </c>
      <c r="J10" s="38">
        <v>15777000</v>
      </c>
      <c r="K10" s="20" t="s">
        <v>53</v>
      </c>
      <c r="L10" s="37">
        <v>1121941585</v>
      </c>
      <c r="M10" s="17" t="s">
        <v>60</v>
      </c>
      <c r="N10" s="32" t="s">
        <v>8</v>
      </c>
      <c r="O10" s="32" t="s">
        <v>14</v>
      </c>
      <c r="P10" s="32">
        <v>85</v>
      </c>
      <c r="Q10" s="33">
        <v>44596</v>
      </c>
      <c r="R10" s="22">
        <v>44681</v>
      </c>
      <c r="S10" s="34">
        <v>470</v>
      </c>
      <c r="T10" s="23"/>
      <c r="U10" s="24"/>
      <c r="V10" s="24"/>
      <c r="W10" s="25"/>
      <c r="X10" s="24"/>
      <c r="Y10" s="26"/>
      <c r="Z10" s="40">
        <f>+E10</f>
        <v>15777000</v>
      </c>
      <c r="AA10" s="28"/>
    </row>
    <row r="11" spans="1:30" x14ac:dyDescent="0.25">
      <c r="A11" s="16">
        <v>390</v>
      </c>
      <c r="B11" s="31">
        <v>44596</v>
      </c>
      <c r="C11" s="17" t="s">
        <v>7</v>
      </c>
      <c r="D11" s="18" t="s">
        <v>94</v>
      </c>
      <c r="E11" s="38">
        <v>7593167</v>
      </c>
      <c r="F11" s="71">
        <f>+E11/145*30</f>
        <v>1571000.0689655175</v>
      </c>
      <c r="G11" s="69">
        <v>211020105</v>
      </c>
      <c r="H11" s="80">
        <v>471</v>
      </c>
      <c r="I11" s="75">
        <v>44592</v>
      </c>
      <c r="J11" s="38">
        <v>7855000</v>
      </c>
      <c r="K11" s="20" t="s">
        <v>85</v>
      </c>
      <c r="L11" s="39">
        <v>1006700372</v>
      </c>
      <c r="M11" s="17" t="s">
        <v>58</v>
      </c>
      <c r="N11" s="32" t="s">
        <v>8</v>
      </c>
      <c r="O11" s="32" t="s">
        <v>14</v>
      </c>
      <c r="P11" s="32">
        <v>145</v>
      </c>
      <c r="Q11" s="33">
        <v>44596</v>
      </c>
      <c r="R11" s="22">
        <v>44742</v>
      </c>
      <c r="S11" s="34">
        <v>511</v>
      </c>
      <c r="T11" s="23"/>
      <c r="U11" s="24"/>
      <c r="V11" s="24"/>
      <c r="W11" s="25"/>
      <c r="X11" s="24"/>
      <c r="Y11" s="26"/>
      <c r="Z11" s="40">
        <f>+E11</f>
        <v>7593167</v>
      </c>
      <c r="AA11" s="28"/>
    </row>
    <row r="12" spans="1:30" x14ac:dyDescent="0.25">
      <c r="A12" s="16">
        <v>391</v>
      </c>
      <c r="B12" s="31">
        <v>44596</v>
      </c>
      <c r="C12" s="17" t="s">
        <v>7</v>
      </c>
      <c r="D12" s="18" t="s">
        <v>102</v>
      </c>
      <c r="E12" s="38">
        <v>18750000</v>
      </c>
      <c r="F12" s="71">
        <v>3750000</v>
      </c>
      <c r="G12" s="69">
        <v>211020105</v>
      </c>
      <c r="H12" s="80">
        <v>467</v>
      </c>
      <c r="I12" s="75">
        <v>44592</v>
      </c>
      <c r="J12" s="38">
        <v>18750000</v>
      </c>
      <c r="K12" s="20" t="s">
        <v>50</v>
      </c>
      <c r="L12" s="37">
        <v>1044424394</v>
      </c>
      <c r="M12" s="17" t="s">
        <v>70</v>
      </c>
      <c r="N12" s="32" t="s">
        <v>8</v>
      </c>
      <c r="O12" s="32" t="s">
        <v>14</v>
      </c>
      <c r="P12" s="32">
        <v>145</v>
      </c>
      <c r="Q12" s="33">
        <v>44596</v>
      </c>
      <c r="R12" s="22">
        <v>44742</v>
      </c>
      <c r="S12" s="34">
        <v>512</v>
      </c>
      <c r="T12" s="23"/>
      <c r="U12" s="24"/>
      <c r="V12" s="24"/>
      <c r="W12" s="25"/>
      <c r="X12" s="24"/>
      <c r="Y12" s="26"/>
      <c r="Z12" s="40">
        <f>+E12</f>
        <v>18750000</v>
      </c>
      <c r="AA12" s="28"/>
    </row>
    <row r="13" spans="1:30" x14ac:dyDescent="0.25">
      <c r="A13" s="16">
        <v>392</v>
      </c>
      <c r="B13" s="31">
        <v>44596</v>
      </c>
      <c r="C13" s="17" t="s">
        <v>7</v>
      </c>
      <c r="D13" s="18" t="s">
        <v>113</v>
      </c>
      <c r="E13" s="38">
        <v>10500000</v>
      </c>
      <c r="F13" s="71">
        <f>+E13/3</f>
        <v>3500000</v>
      </c>
      <c r="G13" s="72">
        <v>211020205</v>
      </c>
      <c r="H13" s="80">
        <v>449</v>
      </c>
      <c r="I13" s="75">
        <v>44587</v>
      </c>
      <c r="J13" s="38">
        <v>10500000</v>
      </c>
      <c r="K13" s="20" t="s">
        <v>52</v>
      </c>
      <c r="L13" s="39">
        <v>10257244</v>
      </c>
      <c r="M13" s="17" t="s">
        <v>59</v>
      </c>
      <c r="N13" s="32" t="s">
        <v>8</v>
      </c>
      <c r="O13" s="32" t="s">
        <v>9</v>
      </c>
      <c r="P13" s="32">
        <v>3</v>
      </c>
      <c r="Q13" s="33">
        <v>44596</v>
      </c>
      <c r="R13" s="22">
        <v>44654</v>
      </c>
      <c r="S13" s="34">
        <v>513</v>
      </c>
      <c r="T13" s="23">
        <v>44680</v>
      </c>
      <c r="U13" s="24">
        <v>691</v>
      </c>
      <c r="V13" s="24">
        <v>1337</v>
      </c>
      <c r="W13" s="25">
        <v>3500000</v>
      </c>
      <c r="X13" s="24" t="s">
        <v>9</v>
      </c>
      <c r="Y13" s="26">
        <v>1</v>
      </c>
      <c r="Z13" s="40">
        <v>14000000</v>
      </c>
      <c r="AA13" s="28">
        <v>44684</v>
      </c>
      <c r="AB13" s="29" t="s">
        <v>82</v>
      </c>
      <c r="AD13" s="30">
        <f>3500000*4</f>
        <v>14000000</v>
      </c>
    </row>
    <row r="14" spans="1:30" x14ac:dyDescent="0.25">
      <c r="A14" s="35">
        <v>393</v>
      </c>
      <c r="B14" s="31">
        <v>44596</v>
      </c>
      <c r="C14" s="17" t="s">
        <v>10</v>
      </c>
      <c r="D14" s="18" t="s">
        <v>114</v>
      </c>
      <c r="E14" s="38">
        <v>36412416</v>
      </c>
      <c r="F14" s="71">
        <v>0</v>
      </c>
      <c r="G14" s="69">
        <v>213020903</v>
      </c>
      <c r="H14" s="80">
        <v>435</v>
      </c>
      <c r="I14" s="75">
        <v>44586</v>
      </c>
      <c r="J14" s="38">
        <v>36412416</v>
      </c>
      <c r="K14" s="20" t="s">
        <v>28</v>
      </c>
      <c r="L14" s="39" t="s">
        <v>29</v>
      </c>
      <c r="M14" s="17" t="s">
        <v>59</v>
      </c>
      <c r="N14" s="32" t="s">
        <v>8</v>
      </c>
      <c r="O14" s="32" t="s">
        <v>9</v>
      </c>
      <c r="P14" s="32">
        <v>11</v>
      </c>
      <c r="Q14" s="33">
        <v>44599</v>
      </c>
      <c r="R14" s="22">
        <v>44926</v>
      </c>
      <c r="S14" s="34">
        <v>514</v>
      </c>
      <c r="T14" s="23"/>
      <c r="U14" s="24"/>
      <c r="V14" s="24"/>
      <c r="W14" s="25"/>
      <c r="X14" s="24"/>
      <c r="Y14" s="26"/>
      <c r="Z14" s="40">
        <f>+E14</f>
        <v>36412416</v>
      </c>
      <c r="AA14" s="28"/>
    </row>
    <row r="15" spans="1:30" x14ac:dyDescent="0.25">
      <c r="A15" s="16">
        <v>394</v>
      </c>
      <c r="B15" s="31">
        <v>44599</v>
      </c>
      <c r="C15" s="17" t="s">
        <v>10</v>
      </c>
      <c r="D15" s="18" t="s">
        <v>115</v>
      </c>
      <c r="E15" s="38">
        <v>230000000</v>
      </c>
      <c r="F15" s="71">
        <f>E15/11</f>
        <v>20909090.90909091</v>
      </c>
      <c r="G15" s="69">
        <v>213020911</v>
      </c>
      <c r="H15" s="80">
        <v>454</v>
      </c>
      <c r="I15" s="74">
        <v>44588</v>
      </c>
      <c r="J15" s="73">
        <v>230000000</v>
      </c>
      <c r="K15" s="20" t="s">
        <v>38</v>
      </c>
      <c r="L15" s="21" t="s">
        <v>17</v>
      </c>
      <c r="M15" s="17" t="s">
        <v>55</v>
      </c>
      <c r="N15" s="32" t="s">
        <v>8</v>
      </c>
      <c r="O15" s="32" t="s">
        <v>9</v>
      </c>
      <c r="P15" s="32">
        <v>11</v>
      </c>
      <c r="Q15" s="33">
        <v>44600</v>
      </c>
      <c r="R15" s="22">
        <v>44926</v>
      </c>
      <c r="S15" s="34">
        <v>552</v>
      </c>
      <c r="T15" s="23"/>
      <c r="U15" s="24"/>
      <c r="V15" s="24"/>
      <c r="W15" s="25"/>
      <c r="X15" s="24"/>
      <c r="Y15" s="26"/>
      <c r="Z15" s="40">
        <f>+E15</f>
        <v>230000000</v>
      </c>
      <c r="AA15" s="28"/>
    </row>
    <row r="16" spans="1:30" x14ac:dyDescent="0.25">
      <c r="A16" s="16">
        <v>395</v>
      </c>
      <c r="B16" s="31">
        <v>44599</v>
      </c>
      <c r="C16" s="17" t="s">
        <v>11</v>
      </c>
      <c r="D16" s="18" t="s">
        <v>116</v>
      </c>
      <c r="E16" s="38">
        <v>62664000</v>
      </c>
      <c r="F16" s="68">
        <f>+E16/11</f>
        <v>5696727.2727272725</v>
      </c>
      <c r="G16" s="76">
        <v>213010906</v>
      </c>
      <c r="H16" s="80">
        <v>455</v>
      </c>
      <c r="I16" s="74">
        <v>44588</v>
      </c>
      <c r="J16" s="73">
        <v>62664000</v>
      </c>
      <c r="K16" s="20" t="s">
        <v>41</v>
      </c>
      <c r="L16" s="39">
        <v>41211776</v>
      </c>
      <c r="M16" s="17" t="s">
        <v>55</v>
      </c>
      <c r="N16" s="32" t="s">
        <v>8</v>
      </c>
      <c r="O16" s="32" t="s">
        <v>9</v>
      </c>
      <c r="P16" s="32">
        <v>11</v>
      </c>
      <c r="Q16" s="33">
        <v>44602</v>
      </c>
      <c r="R16" s="22">
        <v>44926</v>
      </c>
      <c r="S16" s="34">
        <v>553</v>
      </c>
      <c r="T16" s="23">
        <v>44781</v>
      </c>
      <c r="U16" s="24">
        <v>1324</v>
      </c>
      <c r="V16" s="24">
        <v>2064</v>
      </c>
      <c r="W16" s="25">
        <v>30000000</v>
      </c>
      <c r="X16" s="24">
        <v>0</v>
      </c>
      <c r="Y16" s="26">
        <v>0</v>
      </c>
      <c r="Z16" s="40">
        <f>E16+W16</f>
        <v>92664000</v>
      </c>
      <c r="AA16" s="28"/>
      <c r="AB16" s="29" t="s">
        <v>110</v>
      </c>
    </row>
    <row r="17" spans="1:28" x14ac:dyDescent="0.25">
      <c r="A17" s="16">
        <v>396</v>
      </c>
      <c r="B17" s="31">
        <v>44599</v>
      </c>
      <c r="C17" s="17" t="s">
        <v>10</v>
      </c>
      <c r="D17" s="18" t="s">
        <v>104</v>
      </c>
      <c r="E17" s="38">
        <v>4180000</v>
      </c>
      <c r="F17" s="71">
        <v>4180000</v>
      </c>
      <c r="G17" s="69">
        <v>213020903</v>
      </c>
      <c r="H17" s="80">
        <v>451</v>
      </c>
      <c r="I17" s="75">
        <v>44588</v>
      </c>
      <c r="J17" s="38">
        <v>4180000</v>
      </c>
      <c r="K17" s="20" t="s">
        <v>28</v>
      </c>
      <c r="L17" s="39" t="s">
        <v>29</v>
      </c>
      <c r="M17" s="17" t="s">
        <v>59</v>
      </c>
      <c r="N17" s="32" t="s">
        <v>8</v>
      </c>
      <c r="O17" s="32" t="s">
        <v>9</v>
      </c>
      <c r="P17" s="32">
        <v>1</v>
      </c>
      <c r="Q17" s="33">
        <v>44599</v>
      </c>
      <c r="R17" s="22">
        <v>44626</v>
      </c>
      <c r="S17" s="34">
        <v>554</v>
      </c>
      <c r="T17" s="23"/>
      <c r="U17" s="24"/>
      <c r="V17" s="24"/>
      <c r="W17" s="25"/>
      <c r="X17" s="24"/>
      <c r="Y17" s="26"/>
      <c r="Z17" s="40">
        <f>+E17</f>
        <v>4180000</v>
      </c>
      <c r="AA17" s="28"/>
    </row>
    <row r="18" spans="1:28" x14ac:dyDescent="0.25">
      <c r="A18" s="35">
        <v>397</v>
      </c>
      <c r="B18" s="31">
        <v>44600</v>
      </c>
      <c r="C18" s="17" t="s">
        <v>11</v>
      </c>
      <c r="D18" s="18" t="s">
        <v>117</v>
      </c>
      <c r="E18" s="19">
        <v>313320000</v>
      </c>
      <c r="F18" s="68">
        <f>+E18/11</f>
        <v>28483636.363636363</v>
      </c>
      <c r="G18" s="69">
        <v>221010101</v>
      </c>
      <c r="H18" s="80">
        <v>456</v>
      </c>
      <c r="I18" s="70">
        <v>44588</v>
      </c>
      <c r="J18" s="19">
        <v>313320000</v>
      </c>
      <c r="K18" s="20" t="s">
        <v>13</v>
      </c>
      <c r="L18" s="37" t="s">
        <v>12</v>
      </c>
      <c r="M18" s="17" t="s">
        <v>55</v>
      </c>
      <c r="N18" s="32" t="s">
        <v>8</v>
      </c>
      <c r="O18" s="32" t="s">
        <v>9</v>
      </c>
      <c r="P18" s="32">
        <v>11</v>
      </c>
      <c r="Q18" s="33">
        <v>44602</v>
      </c>
      <c r="R18" s="22">
        <v>44926</v>
      </c>
      <c r="S18" s="34">
        <v>599</v>
      </c>
      <c r="T18" s="23">
        <v>44778</v>
      </c>
      <c r="U18" s="24">
        <v>0</v>
      </c>
      <c r="V18" s="24">
        <v>0</v>
      </c>
      <c r="W18" s="25">
        <v>0</v>
      </c>
      <c r="X18" s="24">
        <v>0</v>
      </c>
      <c r="Y18" s="26">
        <v>0</v>
      </c>
      <c r="Z18" s="27">
        <v>313320000</v>
      </c>
      <c r="AA18" s="28"/>
      <c r="AB18" s="29" t="s">
        <v>109</v>
      </c>
    </row>
    <row r="19" spans="1:28" x14ac:dyDescent="0.25">
      <c r="A19" s="16">
        <v>398</v>
      </c>
      <c r="B19" s="31">
        <v>44600</v>
      </c>
      <c r="C19" s="17" t="s">
        <v>7</v>
      </c>
      <c r="D19" s="18" t="s">
        <v>102</v>
      </c>
      <c r="E19" s="19">
        <v>15000000</v>
      </c>
      <c r="F19" s="68">
        <v>3000000</v>
      </c>
      <c r="G19" s="69">
        <v>211020105</v>
      </c>
      <c r="H19" s="80">
        <v>465</v>
      </c>
      <c r="I19" s="74">
        <v>44592</v>
      </c>
      <c r="J19" s="73">
        <v>15000000</v>
      </c>
      <c r="K19" s="20" t="s">
        <v>86</v>
      </c>
      <c r="L19" s="36">
        <v>1000083919</v>
      </c>
      <c r="M19" s="17" t="s">
        <v>70</v>
      </c>
      <c r="N19" s="32" t="s">
        <v>8</v>
      </c>
      <c r="O19" s="32" t="s">
        <v>14</v>
      </c>
      <c r="P19" s="32">
        <v>141</v>
      </c>
      <c r="Q19" s="33">
        <v>44600</v>
      </c>
      <c r="R19" s="22">
        <v>44742</v>
      </c>
      <c r="S19" s="34">
        <v>600</v>
      </c>
      <c r="T19" s="23"/>
      <c r="U19" s="24"/>
      <c r="V19" s="24"/>
      <c r="W19" s="25"/>
      <c r="X19" s="24"/>
      <c r="Y19" s="26"/>
      <c r="Z19" s="27">
        <f>+E19</f>
        <v>15000000</v>
      </c>
      <c r="AA19" s="28"/>
    </row>
    <row r="20" spans="1:28" x14ac:dyDescent="0.25">
      <c r="A20" s="16">
        <v>399</v>
      </c>
      <c r="B20" s="31">
        <v>44600</v>
      </c>
      <c r="C20" s="17" t="s">
        <v>11</v>
      </c>
      <c r="D20" s="18" t="s">
        <v>61</v>
      </c>
      <c r="E20" s="19">
        <v>2000000000</v>
      </c>
      <c r="F20" s="68">
        <f>+E20/6</f>
        <v>333333333.33333331</v>
      </c>
      <c r="G20" s="69" t="s">
        <v>69</v>
      </c>
      <c r="H20" s="80">
        <v>459</v>
      </c>
      <c r="I20" s="74">
        <v>44592</v>
      </c>
      <c r="J20" s="73">
        <v>2000000000</v>
      </c>
      <c r="K20" s="20" t="s">
        <v>48</v>
      </c>
      <c r="L20" s="43" t="s">
        <v>40</v>
      </c>
      <c r="M20" s="17" t="s">
        <v>81</v>
      </c>
      <c r="N20" s="32" t="s">
        <v>8</v>
      </c>
      <c r="O20" s="32" t="s">
        <v>9</v>
      </c>
      <c r="P20" s="32">
        <v>6</v>
      </c>
      <c r="Q20" s="33">
        <v>44601</v>
      </c>
      <c r="R20" s="22">
        <v>44781</v>
      </c>
      <c r="S20" s="34">
        <v>677</v>
      </c>
      <c r="T20" s="23" t="s">
        <v>118</v>
      </c>
      <c r="U20" s="24" t="s">
        <v>119</v>
      </c>
      <c r="V20" s="24" t="s">
        <v>120</v>
      </c>
      <c r="W20" s="25">
        <f>510520085+489479915</f>
        <v>1000000000</v>
      </c>
      <c r="X20" s="24" t="s">
        <v>9</v>
      </c>
      <c r="Y20" s="26">
        <v>1</v>
      </c>
      <c r="Z20" s="27">
        <f>+J20+W20</f>
        <v>3000000000</v>
      </c>
      <c r="AA20" s="28">
        <v>44812</v>
      </c>
      <c r="AB20" s="29" t="s">
        <v>121</v>
      </c>
    </row>
    <row r="21" spans="1:28" x14ac:dyDescent="0.2">
      <c r="A21" s="16">
        <v>400</v>
      </c>
      <c r="B21" s="31">
        <v>44601</v>
      </c>
      <c r="C21" s="17" t="s">
        <v>10</v>
      </c>
      <c r="D21" s="41" t="s">
        <v>97</v>
      </c>
      <c r="E21" s="38">
        <v>126000000</v>
      </c>
      <c r="F21" s="68">
        <f>+E21/321*30</f>
        <v>11775700.934579439</v>
      </c>
      <c r="G21" s="69">
        <v>221020101</v>
      </c>
      <c r="H21" s="80">
        <v>487</v>
      </c>
      <c r="I21" s="75">
        <v>44596</v>
      </c>
      <c r="J21" s="38">
        <v>126000000</v>
      </c>
      <c r="K21" s="20" t="s">
        <v>25</v>
      </c>
      <c r="L21" s="21" t="s">
        <v>24</v>
      </c>
      <c r="M21" s="17" t="s">
        <v>57</v>
      </c>
      <c r="N21" s="32" t="s">
        <v>8</v>
      </c>
      <c r="O21" s="32" t="s">
        <v>14</v>
      </c>
      <c r="P21" s="32">
        <v>321</v>
      </c>
      <c r="Q21" s="33">
        <v>44603</v>
      </c>
      <c r="R21" s="22">
        <v>44926</v>
      </c>
      <c r="S21" s="34">
        <v>723</v>
      </c>
      <c r="T21" s="23"/>
      <c r="U21" s="24"/>
      <c r="V21" s="24"/>
      <c r="W21" s="25"/>
      <c r="X21" s="24"/>
      <c r="Y21" s="26"/>
      <c r="Z21" s="44">
        <f>+E21</f>
        <v>126000000</v>
      </c>
      <c r="AA21" s="28"/>
    </row>
    <row r="22" spans="1:28" x14ac:dyDescent="0.2">
      <c r="A22" s="35">
        <v>401</v>
      </c>
      <c r="B22" s="31">
        <v>44601</v>
      </c>
      <c r="C22" s="17" t="s">
        <v>11</v>
      </c>
      <c r="D22" s="18" t="s">
        <v>106</v>
      </c>
      <c r="E22" s="42">
        <v>70000000</v>
      </c>
      <c r="F22" s="68">
        <f>E22/11</f>
        <v>6363636.3636363633</v>
      </c>
      <c r="G22" s="69">
        <v>221010703</v>
      </c>
      <c r="H22" s="80">
        <v>450</v>
      </c>
      <c r="I22" s="74">
        <v>44587</v>
      </c>
      <c r="J22" s="73">
        <v>70000000</v>
      </c>
      <c r="K22" s="20" t="s">
        <v>19</v>
      </c>
      <c r="L22" s="21" t="s">
        <v>18</v>
      </c>
      <c r="M22" s="17" t="s">
        <v>57</v>
      </c>
      <c r="N22" s="32" t="s">
        <v>8</v>
      </c>
      <c r="O22" s="32" t="s">
        <v>9</v>
      </c>
      <c r="P22" s="32">
        <v>11</v>
      </c>
      <c r="Q22" s="33">
        <v>44608</v>
      </c>
      <c r="R22" s="22">
        <v>44926</v>
      </c>
      <c r="S22" s="34">
        <v>724</v>
      </c>
      <c r="T22" s="23"/>
      <c r="U22" s="24"/>
      <c r="V22" s="24"/>
      <c r="W22" s="25"/>
      <c r="X22" s="24"/>
      <c r="Y22" s="26"/>
      <c r="Z22" s="44">
        <f>+E22</f>
        <v>70000000</v>
      </c>
      <c r="AA22" s="28"/>
      <c r="AB22" s="29" t="s">
        <v>77</v>
      </c>
    </row>
    <row r="23" spans="1:28" x14ac:dyDescent="0.2">
      <c r="A23" s="16">
        <v>402</v>
      </c>
      <c r="B23" s="31">
        <v>44601</v>
      </c>
      <c r="C23" s="17" t="s">
        <v>7</v>
      </c>
      <c r="D23" s="18" t="s">
        <v>100</v>
      </c>
      <c r="E23" s="38">
        <v>15777000</v>
      </c>
      <c r="F23" s="71">
        <v>5259000</v>
      </c>
      <c r="G23" s="69">
        <v>221020105</v>
      </c>
      <c r="H23" s="80">
        <v>473</v>
      </c>
      <c r="I23" s="75">
        <v>44592</v>
      </c>
      <c r="J23" s="38">
        <v>15777000</v>
      </c>
      <c r="K23" s="20" t="s">
        <v>23</v>
      </c>
      <c r="L23" s="37">
        <v>1047429549</v>
      </c>
      <c r="M23" s="17" t="s">
        <v>60</v>
      </c>
      <c r="N23" s="32" t="s">
        <v>8</v>
      </c>
      <c r="O23" s="32" t="s">
        <v>14</v>
      </c>
      <c r="P23" s="32">
        <v>80</v>
      </c>
      <c r="Q23" s="33">
        <v>44601</v>
      </c>
      <c r="R23" s="22">
        <v>44681</v>
      </c>
      <c r="S23" s="34">
        <v>725</v>
      </c>
      <c r="T23" s="23"/>
      <c r="U23" s="24"/>
      <c r="V23" s="24"/>
      <c r="W23" s="25"/>
      <c r="X23" s="24"/>
      <c r="Y23" s="26"/>
      <c r="Z23" s="44">
        <f>+E23</f>
        <v>15777000</v>
      </c>
      <c r="AA23" s="28"/>
    </row>
    <row r="24" spans="1:28" ht="25.5" x14ac:dyDescent="0.25">
      <c r="A24" s="16">
        <v>403</v>
      </c>
      <c r="B24" s="31">
        <v>44606</v>
      </c>
      <c r="C24" s="17" t="s">
        <v>10</v>
      </c>
      <c r="D24" s="18" t="s">
        <v>122</v>
      </c>
      <c r="E24" s="38">
        <v>15000000</v>
      </c>
      <c r="F24" s="71">
        <f>+E24/326*30</f>
        <v>1380368.0981595092</v>
      </c>
      <c r="G24" s="72">
        <v>213020903</v>
      </c>
      <c r="H24" s="80">
        <v>452</v>
      </c>
      <c r="I24" s="75">
        <v>44588</v>
      </c>
      <c r="J24" s="38">
        <v>15000000</v>
      </c>
      <c r="K24" s="45" t="s">
        <v>79</v>
      </c>
      <c r="L24" s="37" t="s">
        <v>80</v>
      </c>
      <c r="M24" s="17" t="s">
        <v>57</v>
      </c>
      <c r="N24" s="32" t="s">
        <v>8</v>
      </c>
      <c r="O24" s="32" t="s">
        <v>14</v>
      </c>
      <c r="P24" s="32">
        <v>326</v>
      </c>
      <c r="Q24" s="33">
        <v>44610</v>
      </c>
      <c r="R24" s="22">
        <v>44926</v>
      </c>
      <c r="S24" s="34">
        <v>731</v>
      </c>
      <c r="T24" s="23">
        <v>44791</v>
      </c>
      <c r="U24" s="24">
        <v>1348</v>
      </c>
      <c r="V24" s="24">
        <v>2077</v>
      </c>
      <c r="W24" s="25">
        <v>7500000</v>
      </c>
      <c r="X24" s="24">
        <v>0</v>
      </c>
      <c r="Y24" s="26">
        <v>0</v>
      </c>
      <c r="Z24" s="40">
        <v>22500000</v>
      </c>
      <c r="AA24" s="28"/>
      <c r="AB24" s="29" t="s">
        <v>110</v>
      </c>
    </row>
    <row r="25" spans="1:28" x14ac:dyDescent="0.25">
      <c r="A25" s="16">
        <v>404</v>
      </c>
      <c r="B25" s="31">
        <v>44606</v>
      </c>
      <c r="C25" s="17" t="s">
        <v>7</v>
      </c>
      <c r="D25" s="18" t="s">
        <v>95</v>
      </c>
      <c r="E25" s="19">
        <v>7744500</v>
      </c>
      <c r="F25" s="68">
        <v>1721000</v>
      </c>
      <c r="G25" s="69">
        <v>211020105</v>
      </c>
      <c r="H25" s="80">
        <v>469</v>
      </c>
      <c r="I25" s="74">
        <v>44592</v>
      </c>
      <c r="J25" s="19">
        <v>8605000</v>
      </c>
      <c r="K25" s="20" t="s">
        <v>87</v>
      </c>
      <c r="L25" s="37">
        <v>1024579306</v>
      </c>
      <c r="M25" s="17" t="s">
        <v>70</v>
      </c>
      <c r="N25" s="32" t="s">
        <v>8</v>
      </c>
      <c r="O25" s="32" t="s">
        <v>14</v>
      </c>
      <c r="P25" s="32">
        <v>135</v>
      </c>
      <c r="Q25" s="33">
        <v>44606</v>
      </c>
      <c r="R25" s="22">
        <v>44742</v>
      </c>
      <c r="S25" s="34">
        <v>732</v>
      </c>
      <c r="T25" s="23"/>
      <c r="U25" s="24"/>
      <c r="V25" s="24"/>
      <c r="W25" s="25"/>
      <c r="X25" s="24"/>
      <c r="Y25" s="26"/>
      <c r="Z25" s="27">
        <f>+E25</f>
        <v>7744500</v>
      </c>
      <c r="AA25" s="28"/>
    </row>
    <row r="26" spans="1:28" x14ac:dyDescent="0.25">
      <c r="A26" s="35">
        <v>405</v>
      </c>
      <c r="B26" s="31">
        <v>44607</v>
      </c>
      <c r="C26" s="46" t="s">
        <v>11</v>
      </c>
      <c r="D26" s="18" t="s">
        <v>123</v>
      </c>
      <c r="E26" s="19">
        <v>40000000</v>
      </c>
      <c r="F26" s="68">
        <f>E26/11</f>
        <v>3636363.6363636362</v>
      </c>
      <c r="G26" s="72">
        <v>221010703</v>
      </c>
      <c r="H26" s="80">
        <v>486</v>
      </c>
      <c r="I26" s="74">
        <v>44596</v>
      </c>
      <c r="J26" s="73">
        <v>40000000</v>
      </c>
      <c r="K26" s="20" t="s">
        <v>63</v>
      </c>
      <c r="L26" s="21" t="s">
        <v>20</v>
      </c>
      <c r="M26" s="17" t="s">
        <v>57</v>
      </c>
      <c r="N26" s="32" t="s">
        <v>8</v>
      </c>
      <c r="O26" s="32" t="s">
        <v>9</v>
      </c>
      <c r="P26" s="32">
        <v>11</v>
      </c>
      <c r="Q26" s="33">
        <v>44610</v>
      </c>
      <c r="R26" s="22">
        <v>44926</v>
      </c>
      <c r="S26" s="34">
        <v>736</v>
      </c>
      <c r="T26" s="23"/>
      <c r="U26" s="24"/>
      <c r="V26" s="24"/>
      <c r="W26" s="25"/>
      <c r="X26" s="24"/>
      <c r="Y26" s="26"/>
      <c r="Z26" s="27">
        <f>+E26</f>
        <v>40000000</v>
      </c>
      <c r="AA26" s="28"/>
    </row>
    <row r="27" spans="1:28" x14ac:dyDescent="0.2">
      <c r="A27" s="16">
        <v>406</v>
      </c>
      <c r="B27" s="31">
        <v>44607</v>
      </c>
      <c r="C27" s="46" t="s">
        <v>11</v>
      </c>
      <c r="D27" s="47" t="s">
        <v>107</v>
      </c>
      <c r="E27" s="38">
        <v>470000000</v>
      </c>
      <c r="F27" s="71">
        <f>E27/10</f>
        <v>47000000</v>
      </c>
      <c r="G27" s="69">
        <v>221010703</v>
      </c>
      <c r="H27" s="80">
        <v>488</v>
      </c>
      <c r="I27" s="74">
        <v>44599</v>
      </c>
      <c r="J27" s="73">
        <v>470000000</v>
      </c>
      <c r="K27" s="20" t="s">
        <v>63</v>
      </c>
      <c r="L27" s="21" t="s">
        <v>20</v>
      </c>
      <c r="M27" s="17" t="s">
        <v>57</v>
      </c>
      <c r="N27" s="32" t="s">
        <v>8</v>
      </c>
      <c r="O27" s="32" t="s">
        <v>9</v>
      </c>
      <c r="P27" s="32">
        <v>10</v>
      </c>
      <c r="Q27" s="33">
        <v>44615</v>
      </c>
      <c r="R27" s="22">
        <v>44926</v>
      </c>
      <c r="S27" s="34">
        <v>737</v>
      </c>
      <c r="T27" s="23"/>
      <c r="U27" s="24"/>
      <c r="V27" s="24"/>
      <c r="W27" s="25"/>
      <c r="X27" s="24"/>
      <c r="Y27" s="26"/>
      <c r="Z27" s="27">
        <f>+E27</f>
        <v>470000000</v>
      </c>
      <c r="AA27" s="28"/>
    </row>
    <row r="28" spans="1:28" x14ac:dyDescent="0.25">
      <c r="A28" s="16">
        <v>407</v>
      </c>
      <c r="B28" s="31">
        <v>44608</v>
      </c>
      <c r="C28" s="17" t="s">
        <v>7</v>
      </c>
      <c r="D28" s="18" t="s">
        <v>102</v>
      </c>
      <c r="E28" s="38">
        <v>13406250</v>
      </c>
      <c r="F28" s="71">
        <v>3000000</v>
      </c>
      <c r="G28" s="69">
        <v>221020105</v>
      </c>
      <c r="H28" s="80">
        <v>466</v>
      </c>
      <c r="I28" s="75">
        <v>44592</v>
      </c>
      <c r="J28" s="38">
        <v>15000000</v>
      </c>
      <c r="K28" s="20" t="s">
        <v>88</v>
      </c>
      <c r="L28" s="37">
        <v>1193512374</v>
      </c>
      <c r="M28" s="17" t="s">
        <v>70</v>
      </c>
      <c r="N28" s="32" t="s">
        <v>8</v>
      </c>
      <c r="O28" s="32" t="s">
        <v>14</v>
      </c>
      <c r="P28" s="32">
        <v>133</v>
      </c>
      <c r="Q28" s="33">
        <v>44608</v>
      </c>
      <c r="R28" s="22">
        <v>44742</v>
      </c>
      <c r="S28" s="34">
        <v>742</v>
      </c>
      <c r="T28" s="23"/>
      <c r="U28" s="24"/>
      <c r="V28" s="24"/>
      <c r="W28" s="25"/>
      <c r="X28" s="24"/>
      <c r="Y28" s="26"/>
      <c r="Z28" s="27">
        <f>+E28</f>
        <v>13406250</v>
      </c>
      <c r="AA28" s="28"/>
    </row>
    <row r="29" spans="1:28" x14ac:dyDescent="0.25">
      <c r="A29" s="16">
        <v>408</v>
      </c>
      <c r="B29" s="31">
        <v>44608</v>
      </c>
      <c r="C29" s="17" t="s">
        <v>7</v>
      </c>
      <c r="D29" s="18" t="s">
        <v>102</v>
      </c>
      <c r="E29" s="38">
        <v>13406250</v>
      </c>
      <c r="F29" s="71">
        <v>3000000</v>
      </c>
      <c r="G29" s="69">
        <v>221020105</v>
      </c>
      <c r="H29" s="80">
        <v>493</v>
      </c>
      <c r="I29" s="75">
        <v>44606</v>
      </c>
      <c r="J29" s="38">
        <v>13406250</v>
      </c>
      <c r="K29" s="20" t="s">
        <v>89</v>
      </c>
      <c r="L29" s="37">
        <v>1014296933</v>
      </c>
      <c r="M29" s="17" t="s">
        <v>70</v>
      </c>
      <c r="N29" s="32" t="s">
        <v>8</v>
      </c>
      <c r="O29" s="32" t="s">
        <v>14</v>
      </c>
      <c r="P29" s="32">
        <v>133</v>
      </c>
      <c r="Q29" s="33">
        <v>44608</v>
      </c>
      <c r="R29" s="22">
        <v>44742</v>
      </c>
      <c r="S29" s="34">
        <v>743</v>
      </c>
      <c r="T29" s="23"/>
      <c r="U29" s="24"/>
      <c r="V29" s="24"/>
      <c r="W29" s="25"/>
      <c r="X29" s="24"/>
      <c r="Y29" s="26"/>
      <c r="Z29" s="27">
        <f>+E29</f>
        <v>13406250</v>
      </c>
      <c r="AA29" s="28"/>
    </row>
    <row r="30" spans="1:28" x14ac:dyDescent="0.25">
      <c r="A30" s="35">
        <v>409</v>
      </c>
      <c r="B30" s="31">
        <v>44613</v>
      </c>
      <c r="C30" s="46" t="s">
        <v>11</v>
      </c>
      <c r="D30" s="18" t="s">
        <v>108</v>
      </c>
      <c r="E30" s="19">
        <v>40000000</v>
      </c>
      <c r="F30" s="68">
        <f>E30/11</f>
        <v>3636363.6363636362</v>
      </c>
      <c r="G30" s="69">
        <v>221010703</v>
      </c>
      <c r="H30" s="80">
        <v>453</v>
      </c>
      <c r="I30" s="75">
        <v>44588</v>
      </c>
      <c r="J30" s="19">
        <v>40000000</v>
      </c>
      <c r="K30" s="20" t="s">
        <v>32</v>
      </c>
      <c r="L30" s="48" t="s">
        <v>39</v>
      </c>
      <c r="M30" s="17" t="s">
        <v>57</v>
      </c>
      <c r="N30" s="32" t="s">
        <v>8</v>
      </c>
      <c r="O30" s="32" t="s">
        <v>9</v>
      </c>
      <c r="P30" s="32">
        <v>11</v>
      </c>
      <c r="Q30" s="33">
        <v>44691</v>
      </c>
      <c r="R30" s="22">
        <v>44926</v>
      </c>
      <c r="S30" s="34">
        <v>759</v>
      </c>
      <c r="T30" s="23">
        <v>44754</v>
      </c>
      <c r="U30" s="24">
        <v>1230</v>
      </c>
      <c r="V30" s="24">
        <v>1930</v>
      </c>
      <c r="W30" s="25">
        <v>20000000</v>
      </c>
      <c r="X30" s="24">
        <v>0</v>
      </c>
      <c r="Y30" s="26">
        <v>0</v>
      </c>
      <c r="Z30" s="27">
        <v>60000000</v>
      </c>
      <c r="AA30" s="28"/>
      <c r="AB30" s="29" t="s">
        <v>110</v>
      </c>
    </row>
    <row r="31" spans="1:28" x14ac:dyDescent="0.25">
      <c r="A31" s="16">
        <v>410</v>
      </c>
      <c r="B31" s="31">
        <v>44620</v>
      </c>
      <c r="C31" s="17" t="s">
        <v>7</v>
      </c>
      <c r="D31" s="18" t="s">
        <v>100</v>
      </c>
      <c r="E31" s="38">
        <v>10518000</v>
      </c>
      <c r="F31" s="71">
        <f>+E31/2</f>
        <v>5259000</v>
      </c>
      <c r="G31" s="69">
        <v>211020105</v>
      </c>
      <c r="H31" s="80">
        <v>521</v>
      </c>
      <c r="I31" s="70">
        <v>44613</v>
      </c>
      <c r="J31" s="38">
        <v>10518000</v>
      </c>
      <c r="K31" s="20" t="s">
        <v>42</v>
      </c>
      <c r="L31" s="37">
        <v>1121877050</v>
      </c>
      <c r="M31" s="17" t="s">
        <v>60</v>
      </c>
      <c r="N31" s="32" t="s">
        <v>8</v>
      </c>
      <c r="O31" s="32" t="s">
        <v>9</v>
      </c>
      <c r="P31" s="32">
        <v>2</v>
      </c>
      <c r="Q31" s="33">
        <v>44621</v>
      </c>
      <c r="R31" s="22">
        <v>44681</v>
      </c>
      <c r="S31" s="34">
        <v>795</v>
      </c>
      <c r="T31" s="23">
        <v>44676</v>
      </c>
      <c r="U31" s="24">
        <v>659</v>
      </c>
      <c r="V31" s="24">
        <v>1318</v>
      </c>
      <c r="W31" s="25">
        <v>1577700</v>
      </c>
      <c r="X31" s="24">
        <v>0</v>
      </c>
      <c r="Y31" s="26">
        <v>0</v>
      </c>
      <c r="Z31" s="40">
        <f>+E31+W31</f>
        <v>12095700</v>
      </c>
      <c r="AA31" s="28"/>
      <c r="AB31" s="29" t="s">
        <v>124</v>
      </c>
    </row>
    <row r="32" spans="1:28" x14ac:dyDescent="0.25">
      <c r="A32" s="16">
        <v>411</v>
      </c>
      <c r="B32" s="31">
        <v>44620</v>
      </c>
      <c r="C32" s="17" t="s">
        <v>7</v>
      </c>
      <c r="D32" s="18" t="s">
        <v>96</v>
      </c>
      <c r="E32" s="19">
        <v>6936000</v>
      </c>
      <c r="F32" s="68">
        <f>E32/4</f>
        <v>1734000</v>
      </c>
      <c r="G32" s="69">
        <v>211020205</v>
      </c>
      <c r="H32" s="80">
        <v>517</v>
      </c>
      <c r="I32" s="70">
        <v>44613</v>
      </c>
      <c r="J32" s="19">
        <v>6936000</v>
      </c>
      <c r="K32" s="20" t="s">
        <v>90</v>
      </c>
      <c r="L32" s="36">
        <v>1133934315</v>
      </c>
      <c r="M32" s="17" t="s">
        <v>59</v>
      </c>
      <c r="N32" s="32" t="s">
        <v>8</v>
      </c>
      <c r="O32" s="32" t="s">
        <v>9</v>
      </c>
      <c r="P32" s="32">
        <v>4</v>
      </c>
      <c r="Q32" s="33">
        <v>44621</v>
      </c>
      <c r="R32" s="22">
        <v>44742</v>
      </c>
      <c r="S32" s="34">
        <v>796</v>
      </c>
      <c r="T32" s="23"/>
      <c r="U32" s="24"/>
      <c r="V32" s="24"/>
      <c r="W32" s="25"/>
      <c r="X32" s="24"/>
      <c r="Y32" s="26"/>
      <c r="Z32" s="27">
        <f>+E32</f>
        <v>6936000</v>
      </c>
      <c r="AA32" s="28"/>
    </row>
    <row r="33" spans="1:28" x14ac:dyDescent="0.25">
      <c r="A33" s="16">
        <v>412</v>
      </c>
      <c r="B33" s="31">
        <v>44620</v>
      </c>
      <c r="C33" s="17" t="s">
        <v>7</v>
      </c>
      <c r="D33" s="18" t="s">
        <v>98</v>
      </c>
      <c r="E33" s="38">
        <v>3900000</v>
      </c>
      <c r="F33" s="71">
        <v>1300000</v>
      </c>
      <c r="G33" s="69">
        <v>211020205</v>
      </c>
      <c r="H33" s="80">
        <v>538</v>
      </c>
      <c r="I33" s="75">
        <v>44616</v>
      </c>
      <c r="J33" s="38">
        <v>3900000</v>
      </c>
      <c r="K33" s="20" t="s">
        <v>92</v>
      </c>
      <c r="L33" s="37">
        <v>1120560793</v>
      </c>
      <c r="M33" s="17" t="s">
        <v>91</v>
      </c>
      <c r="N33" s="32" t="s">
        <v>8</v>
      </c>
      <c r="O33" s="32" t="s">
        <v>9</v>
      </c>
      <c r="P33" s="32">
        <v>3</v>
      </c>
      <c r="Q33" s="33">
        <v>44621</v>
      </c>
      <c r="R33" s="22">
        <v>44712</v>
      </c>
      <c r="S33" s="34">
        <v>797</v>
      </c>
      <c r="T33" s="23">
        <v>44697</v>
      </c>
      <c r="U33" s="24">
        <v>718</v>
      </c>
      <c r="V33" s="24">
        <v>1380</v>
      </c>
      <c r="W33" s="25">
        <v>1300000</v>
      </c>
      <c r="X33" s="24" t="s">
        <v>9</v>
      </c>
      <c r="Y33" s="26">
        <v>1</v>
      </c>
      <c r="Z33" s="40">
        <v>5200000</v>
      </c>
      <c r="AA33" s="28">
        <v>44742</v>
      </c>
      <c r="AB33" s="29" t="s">
        <v>125</v>
      </c>
    </row>
    <row r="34" spans="1:28" x14ac:dyDescent="0.25">
      <c r="A34" s="35">
        <v>413</v>
      </c>
      <c r="B34" s="31">
        <v>44620</v>
      </c>
      <c r="C34" s="17" t="s">
        <v>7</v>
      </c>
      <c r="D34" s="18" t="s">
        <v>98</v>
      </c>
      <c r="E34" s="38">
        <v>3900000</v>
      </c>
      <c r="F34" s="71">
        <v>1300000</v>
      </c>
      <c r="G34" s="69">
        <v>211020205</v>
      </c>
      <c r="H34" s="80">
        <v>544</v>
      </c>
      <c r="I34" s="75">
        <v>44620</v>
      </c>
      <c r="J34" s="38">
        <v>3900000</v>
      </c>
      <c r="K34" s="20" t="s">
        <v>93</v>
      </c>
      <c r="L34" s="21">
        <v>41242431</v>
      </c>
      <c r="M34" s="17" t="s">
        <v>91</v>
      </c>
      <c r="N34" s="32" t="s">
        <v>8</v>
      </c>
      <c r="O34" s="32" t="s">
        <v>9</v>
      </c>
      <c r="P34" s="32">
        <v>3</v>
      </c>
      <c r="Q34" s="33">
        <v>44621</v>
      </c>
      <c r="R34" s="22">
        <v>44712</v>
      </c>
      <c r="S34" s="34">
        <v>798</v>
      </c>
      <c r="T34" s="23">
        <v>44697</v>
      </c>
      <c r="U34" s="24">
        <v>719</v>
      </c>
      <c r="V34" s="24">
        <v>1381</v>
      </c>
      <c r="W34" s="25">
        <v>1300000</v>
      </c>
      <c r="X34" s="24" t="s">
        <v>9</v>
      </c>
      <c r="Y34" s="26">
        <v>1</v>
      </c>
      <c r="Z34" s="40">
        <v>5200000</v>
      </c>
      <c r="AA34" s="28">
        <v>44742</v>
      </c>
      <c r="AB34" s="29" t="s">
        <v>125</v>
      </c>
    </row>
    <row r="35" spans="1:28" x14ac:dyDescent="0.25">
      <c r="A35" s="16">
        <v>414</v>
      </c>
      <c r="B35" s="31">
        <v>44620</v>
      </c>
      <c r="C35" s="17" t="s">
        <v>7</v>
      </c>
      <c r="D35" s="18" t="s">
        <v>99</v>
      </c>
      <c r="E35" s="38">
        <v>3900000</v>
      </c>
      <c r="F35" s="71">
        <v>1300000</v>
      </c>
      <c r="G35" s="69">
        <v>211020205</v>
      </c>
      <c r="H35" s="80">
        <v>537</v>
      </c>
      <c r="I35" s="75">
        <v>44616</v>
      </c>
      <c r="J35" s="38">
        <v>3900000</v>
      </c>
      <c r="K35" s="20" t="s">
        <v>15</v>
      </c>
      <c r="L35" s="39">
        <v>1120573629</v>
      </c>
      <c r="M35" s="17" t="s">
        <v>91</v>
      </c>
      <c r="N35" s="32" t="s">
        <v>8</v>
      </c>
      <c r="O35" s="32" t="s">
        <v>9</v>
      </c>
      <c r="P35" s="32">
        <v>3</v>
      </c>
      <c r="Q35" s="33">
        <v>44621</v>
      </c>
      <c r="R35" s="22">
        <v>44712</v>
      </c>
      <c r="S35" s="34">
        <v>799</v>
      </c>
      <c r="T35" s="23">
        <v>44697</v>
      </c>
      <c r="U35" s="24">
        <v>727</v>
      </c>
      <c r="V35" s="24">
        <v>1379</v>
      </c>
      <c r="W35" s="25">
        <v>1300000</v>
      </c>
      <c r="X35" s="24" t="s">
        <v>9</v>
      </c>
      <c r="Y35" s="26">
        <v>1</v>
      </c>
      <c r="Z35" s="40">
        <v>5200000</v>
      </c>
      <c r="AA35" s="28">
        <v>44742</v>
      </c>
      <c r="AB35" s="29" t="s">
        <v>125</v>
      </c>
    </row>
  </sheetData>
  <autoFilter ref="A1:AF3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2022-10-03T20:54:00Z</dcterms:modified>
</cp:coreProperties>
</file>